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EPAC\1 Demonstrativos\2025\8 - AGOSTO\"/>
    </mc:Choice>
  </mc:AlternateContent>
  <xr:revisionPtr revIDLastSave="0" documentId="13_ncr:1_{7F6A6A69-DFE8-4A82-A6CC-A28543B54C84}" xr6:coauthVersionLast="47" xr6:coauthVersionMax="47" xr10:uidLastSave="{00000000-0000-0000-0000-000000000000}"/>
  <bookViews>
    <workbookView xWindow="-28920" yWindow="-480" windowWidth="29040" windowHeight="15720" tabRatio="500" xr2:uid="{00000000-000D-0000-FFFF-FFFF00000000}"/>
  </bookViews>
  <sheets>
    <sheet name="Balancete Financeiro" sheetId="1" r:id="rId1"/>
    <sheet name="Planilha1" sheetId="3" r:id="rId2"/>
    <sheet name="Demonstrativo das Contas" sheetId="2" r:id="rId3"/>
  </sheets>
  <definedNames>
    <definedName name="_xlnm.Print_Area" localSheetId="0">'Balancete Financeiro'!$B$3:$T$6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D27" i="1"/>
  <c r="C46" i="2" l="1"/>
  <c r="C45" i="2"/>
  <c r="C44" i="2"/>
  <c r="C41" i="2"/>
  <c r="C28" i="2"/>
  <c r="C15" i="2"/>
  <c r="C54" i="2" s="1"/>
  <c r="C10" i="2"/>
  <c r="C5" i="2"/>
  <c r="E10" i="3"/>
  <c r="D10" i="3"/>
  <c r="E28" i="1"/>
  <c r="I26" i="1"/>
  <c r="D26" i="1"/>
  <c r="D25" i="1" s="1"/>
  <c r="I25" i="1"/>
  <c r="H25" i="1"/>
  <c r="H28" i="1" s="1"/>
  <c r="E25" i="1"/>
  <c r="H23" i="1"/>
  <c r="D23" i="1"/>
  <c r="I20" i="1"/>
  <c r="H20" i="1"/>
  <c r="E20" i="1"/>
  <c r="D20" i="1"/>
  <c r="I17" i="1"/>
  <c r="H17" i="1"/>
  <c r="E17" i="1"/>
  <c r="D17" i="1"/>
  <c r="I14" i="1"/>
  <c r="H14" i="1"/>
  <c r="E14" i="1"/>
  <c r="D14" i="1"/>
  <c r="I10" i="1"/>
  <c r="H10" i="1"/>
  <c r="E10" i="1"/>
  <c r="D10" i="1"/>
  <c r="D8" i="1" s="1"/>
  <c r="I8" i="1"/>
  <c r="I28" i="1" s="1"/>
  <c r="H8" i="1"/>
  <c r="E8" i="1"/>
  <c r="I29" i="1" l="1"/>
  <c r="D28" i="1"/>
  <c r="H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00000000-0006-0000-0000-000001000000}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total do boletim da receita</t>
        </r>
      </text>
    </comment>
    <comment ref="H26" authorId="0" shapeId="0" xr:uid="{00000000-0006-0000-0000-000002000000}">
      <text>
        <r>
          <rPr>
            <sz val="10"/>
            <color rgb="FF000000"/>
            <rFont val="Arial"/>
            <charset val="134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
Responder:
    348,38 da aplicação n foi transferido 
</t>
        </r>
      </text>
    </comment>
    <comment ref="I26" authorId="0" shapeId="0" xr:uid="{00000000-0006-0000-0000-000003000000}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 + aplicação financeira</t>
        </r>
      </text>
    </comment>
    <comment ref="D27" authorId="0" shapeId="0" xr:uid="{00000000-0006-0000-0000-000004000000}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Estorno Tranferências</t>
        </r>
      </text>
    </comment>
    <comment ref="H27" authorId="0" shapeId="0" xr:uid="{00000000-0006-0000-0000-000005000000}">
      <text>
        <r>
          <rPr>
            <sz val="10"/>
            <color rgb="FF000000"/>
            <rFont val="Arial"/>
            <charset val="134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DAMSP-DRD-Redutora
Responder:
    21026,71 ainda não foi transferido fev/23
</t>
        </r>
      </text>
    </comment>
  </commentList>
</comments>
</file>

<file path=xl/sharedStrings.xml><?xml version="1.0" encoding="utf-8"?>
<sst xmlns="http://schemas.openxmlformats.org/spreadsheetml/2006/main" count="114" uniqueCount="92">
  <si>
    <t xml:space="preserve"> Fundo Especial de Promoção de Atividades Culturais - FEPAC (CNPJ: 14.127.749/0001-09)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</si>
  <si>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</si>
  <si>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</si>
  <si>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</si>
  <si>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</si>
  <si>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</si>
  <si>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</si>
  <si>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</si>
  <si>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</si>
  <si>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</si>
  <si>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</si>
  <si>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Decorrentes de Transferências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</si>
  <si>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</si>
  <si>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</si>
  <si>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</si>
  <si>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</si>
  <si>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</si>
  <si>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</si>
  <si>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</si>
  <si>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O.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</si>
  <si>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</si>
  <si>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</si>
  <si>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</si>
  <si>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</si>
  <si>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</si>
  <si>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</si>
  <si>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</si>
  <si>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</si>
  <si>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</si>
  <si>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</si>
  <si>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</si>
  <si>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</si>
  <si>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</si>
  <si>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</si>
  <si>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</si>
  <si>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</si>
  <si>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</si>
  <si>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</si>
  <si>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</si>
  <si>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</si>
  <si>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b/>
        <sz val="10"/>
        <rFont val="Calibri"/>
        <charset val="1"/>
      </rPr>
      <t xml:space="preserve">Fonte: </t>
    </r>
    <r>
      <rPr>
        <sz val="10"/>
        <rFont val="Calibri"/>
        <charset val="1"/>
      </rPr>
      <t>Relatórios do Sistema de Orçamento e Finanças - SOF.</t>
    </r>
  </si>
  <si>
    <r>
      <rPr>
        <b/>
        <sz val="10"/>
        <color rgb="FFFFFFFF"/>
        <rFont val="Calibri"/>
        <charset val="1"/>
      </rPr>
      <t xml:space="preserve">Nota Explicativa: 1) </t>
    </r>
    <r>
      <rPr>
        <sz val="10"/>
        <color rgb="FFFFFFFF"/>
        <rFont val="Calibri"/>
        <charset val="1"/>
      </rPr>
      <t>na coluna dos INGRESSOS compoe a conta  - Depósitos Restituíveis e Valores Vinculados os valores transferidos (R$ 309.304,79 referentes ao exercício anterior 2024), pertencentes ao FEPAC da conta do Tesouro Municipal para a conta bancária do</t>
    </r>
    <r>
      <rPr>
        <b/>
        <sz val="10"/>
        <color rgb="FFFFFFFF"/>
        <rFont val="Calibri"/>
        <charset val="1"/>
      </rPr>
      <t xml:space="preserve"> </t>
    </r>
    <r>
      <rPr>
        <sz val="10"/>
        <color rgb="FFFFFFFF"/>
        <rFont val="Calibri"/>
        <charset val="1"/>
      </rPr>
      <t>FEPAC arrecadadas pelo DAMSP - Instrução Normativa SF/SUTEM 11/2015 - artigo 6º</t>
    </r>
  </si>
  <si>
    <r>
      <rPr>
        <sz val="10"/>
        <color rgb="FFFFFFFF"/>
        <rFont val="Calibri"/>
        <charset val="1"/>
      </rPr>
      <t xml:space="preserve"> </t>
    </r>
    <r>
      <rPr>
        <b/>
        <sz val="10"/>
        <color rgb="FFFFFFFF"/>
        <rFont val="Calibri"/>
        <charset val="1"/>
      </rPr>
      <t>Nota Explicativa: 2)</t>
    </r>
    <r>
      <rPr>
        <sz val="10"/>
        <color rgb="FFFFFFFF"/>
        <rFont val="Calibri"/>
        <charset val="1"/>
      </rPr>
      <t xml:space="preserve"> na coluna dos DISPÊNDIOS compoe a conta  - </t>
    </r>
    <r>
      <rPr>
        <u/>
        <sz val="10"/>
        <color rgb="FFFFFFFF"/>
        <rFont val="Calibri"/>
        <charset val="1"/>
      </rPr>
      <t>Depósitos Restituíveis e Valores Vinculados</t>
    </r>
    <r>
      <rPr>
        <sz val="10"/>
        <color rgb="FFFFFFFF"/>
        <rFont val="Calibri"/>
        <charset val="1"/>
      </rPr>
      <t xml:space="preserve"> os valores </t>
    </r>
    <r>
      <rPr>
        <u/>
        <sz val="10"/>
        <color rgb="FFFFFFFF"/>
        <rFont val="Calibri"/>
        <charset val="1"/>
      </rPr>
      <t>a transferir</t>
    </r>
    <r>
      <rPr>
        <sz val="10"/>
        <color rgb="FFFFFFFF"/>
        <rFont val="Calibri"/>
        <charset val="1"/>
      </rPr>
      <t xml:space="preserve"> (R$ 36.458,43 acumulado até 31/01/2025) pertencentes ao FEPAC da conta do Tesouro Municipal para a conta bancária do FEPAC arrecadadas pelo DAMSP - Instrução Normativa SF/SUTEM 11/2015 - artigo 6º.</t>
    </r>
  </si>
  <si>
    <t>JOSÉ ANTONIO SILVA PARENTE</t>
  </si>
  <si>
    <t>RG 35.249.XXX-4</t>
  </si>
  <si>
    <t>CONTADOR SMC/CAF/SCO</t>
  </si>
  <si>
    <t>SECRETÁRIO MUNICIPAL DE CULTURA E ECONOMIA CRIATIVA</t>
  </si>
  <si>
    <r>
      <rPr>
        <sz val="10"/>
        <color rgb="FF000000"/>
        <rFont val="ARIAL"/>
        <charset val="1"/>
      </rPr>
      <t>Data .</t>
    </r>
    <r>
      <rPr>
        <b/>
        <sz val="10"/>
        <color rgb="FF000000"/>
        <rFont val="Arial"/>
        <charset val="134"/>
      </rPr>
      <t>--30.793,0012.655,00Total de Rejeições:</t>
    </r>
    <r>
      <rPr>
        <sz val="10"/>
        <color rgb="FF000000"/>
        <rFont val="Arial"/>
        <charset val="134"/>
      </rPr>
      <t xml:space="preserve"> R$ 30.793,00. </t>
    </r>
    <r>
      <rPr>
        <b/>
        <sz val="10"/>
        <color rgb="FF000000"/>
        <rFont val="Arial"/>
        <charset val="134"/>
      </rPr>
      <t>Total Movido para Aplicação:</t>
    </r>
    <r>
      <rPr>
        <sz val="10"/>
        <color rgb="FF000000"/>
        <rFont val="Arial"/>
        <charset val="134"/>
      </rPr>
      <t xml:space="preserve"> R$ 9.262,00.</t>
    </r>
  </si>
  <si>
    <t>Descrição do Evento</t>
  </si>
  <si>
    <t>Credor/Referência</t>
  </si>
  <si>
    <t>Entrada na Conta (R$)</t>
  </si>
  <si>
    <t>Saída da Conta (R$)</t>
  </si>
  <si>
    <t>Observações</t>
  </si>
  <si>
    <t>Pagamento Rejeitado</t>
  </si>
  <si>
    <t>Karine Alves dos Santos (NLP 331921)</t>
  </si>
  <si>
    <t>valor da 1ª tentativa de pagamento retorna à conta do FEPAC.</t>
  </si>
  <si>
    <t>Karine Alves dos Santos (NLPs 331921 e 338936)</t>
  </si>
  <si>
    <t>O valor da 2ª tentativa de pagamento (agrupando duas parcelas) retorna à conta.</t>
  </si>
  <si>
    <t>Transferência para Aplicação</t>
  </si>
  <si>
    <t>Aplicação Financeira (FUNDO EXCLUSIVO)</t>
  </si>
  <si>
    <t>O valor exato que retornou no dia anterior é movido para a conta de investimento.</t>
  </si>
  <si>
    <t>Pagamento Efetivado</t>
  </si>
  <si>
    <t>As duas primeiras obrigações são finalmente pagas com sucesso, de forma separada.</t>
  </si>
  <si>
    <t>Karine Alves dos Santos (NLP 21385)</t>
  </si>
  <si>
    <t>A terceira obrigação da credora é paga com sucesso.</t>
  </si>
  <si>
    <t>Monique E. S. Gonsalves (NLP 10985)</t>
  </si>
  <si>
    <t>Um pagamento não relacionado ao caso anterior é rejeitado e retorna à conta.</t>
  </si>
  <si>
    <t>O valor rejeitado no dia anterior é movido para a conta de investimento.</t>
  </si>
  <si>
    <t>-</t>
  </si>
  <si>
    <t>Outras Rejeições no Período</t>
  </si>
  <si>
    <t>Diversos</t>
  </si>
  <si>
    <t>Soma das demais rejeições ocorridas em janeiro (R$ 7.400,00 + R$ 13.000,00).</t>
  </si>
  <si>
    <t>Total</t>
  </si>
  <si>
    <t>COMPOSIÇÃO DAS CONTAS</t>
  </si>
  <si>
    <t>Valores</t>
  </si>
  <si>
    <t>DEPÓSITOS RESTITUÍVEIS E VALORES VINCULADOS (transferido)</t>
  </si>
  <si>
    <t>24/01/2025 Transferências de recursos referentes aos DAMSP recolhidos até 31/12/2024 da conta do Tesouro Municipal</t>
  </si>
  <si>
    <t>para conta do FEPAC</t>
  </si>
  <si>
    <t>25/04/2025 Transferências de recursos referentes aos DAMSP recolhidos até 31/03/2025 da conta do Tesouro Municipal</t>
  </si>
  <si>
    <t>RECEBIMENTOS ORÇAMENTÁRIOS</t>
  </si>
  <si>
    <t>Depósitos Restituíveis e Valores Vinculados - Rejeições/Reprogramados</t>
  </si>
  <si>
    <t>PAGAMENTOS ORÇAMENTÁRIOS</t>
  </si>
  <si>
    <t>(+) Arrecadação SAF 39218</t>
  </si>
  <si>
    <t>(+) Arrecadação SAF 43287</t>
  </si>
  <si>
    <t>(-) DRD</t>
  </si>
  <si>
    <t>(=) DEPÓSITOS RESTITUÍVEIS E VALORES VINCULADOS (a transferir)</t>
  </si>
  <si>
    <t>COMPETÊNCIA: JULHO/2025</t>
  </si>
  <si>
    <t xml:space="preserve"> PAMELA BATISTA RICARDO</t>
  </si>
  <si>
    <t>RF 787.619-0</t>
  </si>
  <si>
    <t>COORDENADORA DE ADMINISTRAÇÃO E FINANÇAS - CAF</t>
  </si>
  <si>
    <t>MARIA APARECIDA MONTEIRO</t>
  </si>
  <si>
    <t>CRC 1SP 158.682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</si>
</sst>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_-&quot;R$ &quot;* #,##0.00_-;&quot;-R$ &quot;* #,##0.00_-;_-&quot;R$ &quot;* \-??_-;_-@_-"/>
    <numFmt numFmtId="166" formatCode="_-* #,##0.00_-;\-* #,##0.00_-;_-* \-??_-;_-@_-"/>
    <numFmt numFmtId="167" formatCode="_(* #,##0.00_);_(* \(#,##0.00\);_(* \-??_);_(@_)"/>
    <numFmt numFmtId="168" formatCode="d/m/yyyy"/>
    <numFmt numFmtId="169" formatCode="#,##0.00;[Red]#,##0.00"/>
    <numFmt numFmtId="170" formatCode="&quot;R$ &quot;#,##0.00;[Red]&quot;-R$ &quot;#,##0.00"/>
    <numFmt numFmtId="171" formatCode="#,##0.00_);\(#,##0.00\);\-"/>
  </numFmts>
  <fonts count="20">
    <font>
      <sz val="10"/>
      <color rgb="FF000000"/>
      <name val="ARIAL"/>
      <charset val="1"/>
    </font>
    <font>
      <sz val="10"/>
      <color rgb="FF000000"/>
      <name val="Arial"/>
      <charset val="134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34"/>
    </font>
    <font>
      <b/>
      <sz val="11"/>
      <color rgb="FF000000"/>
      <name val="Calibri Light"/>
      <charset val="1"/>
    </font>
    <font>
      <sz val="11"/>
      <color rgb="FF000000"/>
      <name val="Calibri Light"/>
      <charset val="1"/>
    </font>
    <font>
      <b/>
      <sz val="11"/>
      <name val="Calibri Light"/>
      <charset val="1"/>
    </font>
    <font>
      <sz val="11"/>
      <color rgb="FF000000"/>
      <name val="Calibri"/>
      <charset val="1"/>
    </font>
    <font>
      <sz val="11"/>
      <name val="Calibri Light"/>
      <charset val="1"/>
    </font>
    <font>
      <sz val="11"/>
      <name val="Calibri"/>
      <charset val="1"/>
    </font>
    <font>
      <b/>
      <sz val="10"/>
      <name val="Calibri"/>
      <charset val="1"/>
    </font>
    <font>
      <b/>
      <sz val="10"/>
      <color rgb="FFFFFFFF"/>
      <name val="Calibri"/>
      <charset val="1"/>
    </font>
    <font>
      <sz val="10"/>
      <color rgb="FFFFFFFF"/>
      <name val="Calibri"/>
      <charset val="1"/>
    </font>
    <font>
      <sz val="10"/>
      <name val="Calibri"/>
      <charset val="1"/>
    </font>
    <font>
      <sz val="10"/>
      <name val="Arial"/>
      <charset val="1"/>
    </font>
    <font>
      <sz val="11"/>
      <color rgb="FFFF0000"/>
      <name val="Calibri Light"/>
      <charset val="1"/>
    </font>
    <font>
      <u/>
      <sz val="10"/>
      <color rgb="FFFFFFFF"/>
      <name val="Calibri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0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top"/>
    </xf>
    <xf numFmtId="166" fontId="1" fillId="0" borderId="0" applyBorder="0" applyProtection="0">
      <alignment vertical="top"/>
    </xf>
    <xf numFmtId="0" fontId="3" fillId="0" borderId="0">
      <alignment vertical="top"/>
    </xf>
    <xf numFmtId="166" fontId="1" fillId="0" borderId="0" applyBorder="0" applyProtection="0">
      <alignment vertical="top"/>
    </xf>
    <xf numFmtId="0" fontId="8" fillId="0" borderId="0"/>
    <xf numFmtId="165" fontId="1" fillId="0" borderId="0" applyBorder="0" applyProtection="0">
      <alignment vertical="top"/>
    </xf>
    <xf numFmtId="0" fontId="15" fillId="0" borderId="0"/>
    <xf numFmtId="167" fontId="15" fillId="0" borderId="0" applyBorder="0" applyProtection="0">
      <alignment vertical="top"/>
    </xf>
    <xf numFmtId="0" fontId="15" fillId="0" borderId="0"/>
    <xf numFmtId="0" fontId="8" fillId="0" borderId="0"/>
    <xf numFmtId="0" fontId="3" fillId="0" borderId="0">
      <alignment vertical="top"/>
    </xf>
    <xf numFmtId="166" fontId="1" fillId="0" borderId="0" applyBorder="0" applyProtection="0">
      <alignment vertical="top"/>
    </xf>
    <xf numFmtId="166" fontId="1" fillId="0" borderId="0" applyBorder="0" applyProtection="0">
      <alignment vertical="top"/>
    </xf>
  </cellStyleXfs>
  <cellXfs count="119">
    <xf numFmtId="0" fontId="0" fillId="0" borderId="0" xfId="0">
      <alignment vertical="top"/>
    </xf>
    <xf numFmtId="165" fontId="1" fillId="2" borderId="0" xfId="5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" fillId="3" borderId="2" xfId="0" applyFont="1" applyFill="1" applyBorder="1" applyAlignment="1">
      <alignment horizontal="center" vertical="top"/>
    </xf>
    <xf numFmtId="165" fontId="1" fillId="2" borderId="3" xfId="5" applyFill="1" applyBorder="1">
      <alignment vertical="top"/>
    </xf>
    <xf numFmtId="0" fontId="2" fillId="3" borderId="4" xfId="0" applyFont="1" applyFill="1" applyBorder="1">
      <alignment vertical="top"/>
    </xf>
    <xf numFmtId="165" fontId="1" fillId="2" borderId="5" xfId="5" applyFill="1" applyBorder="1">
      <alignment vertical="top"/>
    </xf>
    <xf numFmtId="0" fontId="3" fillId="3" borderId="6" xfId="0" applyFont="1" applyFill="1" applyBorder="1">
      <alignment vertical="top"/>
    </xf>
    <xf numFmtId="0" fontId="3" fillId="3" borderId="7" xfId="0" applyFont="1" applyFill="1" applyBorder="1">
      <alignment vertical="top"/>
    </xf>
    <xf numFmtId="168" fontId="3" fillId="3" borderId="7" xfId="0" applyNumberFormat="1" applyFont="1" applyFill="1" applyBorder="1">
      <alignment vertical="top"/>
    </xf>
    <xf numFmtId="165" fontId="1" fillId="2" borderId="8" xfId="5" applyFill="1" applyBorder="1" applyProtection="1">
      <alignment vertical="top"/>
    </xf>
    <xf numFmtId="0" fontId="2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165" fontId="1" fillId="2" borderId="8" xfId="5" applyFill="1" applyBorder="1">
      <alignment vertical="top"/>
    </xf>
    <xf numFmtId="0" fontId="1" fillId="3" borderId="2" xfId="0" applyFont="1" applyFill="1" applyBorder="1" applyAlignment="1">
      <alignment horizontal="left" vertical="center"/>
    </xf>
    <xf numFmtId="0" fontId="3" fillId="3" borderId="4" xfId="0" applyFont="1" applyFill="1" applyBorder="1">
      <alignment vertical="top"/>
    </xf>
    <xf numFmtId="165" fontId="4" fillId="2" borderId="5" xfId="5" applyFont="1" applyFill="1" applyBorder="1">
      <alignment vertical="top"/>
    </xf>
    <xf numFmtId="17" fontId="3" fillId="3" borderId="6" xfId="0" applyNumberFormat="1" applyFont="1" applyFill="1" applyBorder="1" applyAlignment="1">
      <alignment horizontal="left" vertical="top"/>
    </xf>
    <xf numFmtId="165" fontId="1" fillId="2" borderId="9" xfId="5" applyFill="1" applyBorder="1">
      <alignment vertical="top"/>
    </xf>
    <xf numFmtId="169" fontId="0" fillId="0" borderId="0" xfId="0" applyNumberFormat="1">
      <alignment vertical="top"/>
    </xf>
    <xf numFmtId="170" fontId="0" fillId="0" borderId="0" xfId="0" applyNumberFormat="1">
      <alignment vertical="top"/>
    </xf>
    <xf numFmtId="0" fontId="3" fillId="0" borderId="0" xfId="0" applyFont="1">
      <alignment vertical="top"/>
    </xf>
    <xf numFmtId="0" fontId="0" fillId="3" borderId="7" xfId="0" applyFill="1" applyBorder="1">
      <alignment vertical="top"/>
    </xf>
    <xf numFmtId="14" fontId="0" fillId="0" borderId="0" xfId="0" applyNumberFormat="1">
      <alignment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>
      <alignment vertical="top"/>
    </xf>
    <xf numFmtId="165" fontId="1" fillId="0" borderId="0" xfId="5" applyBorder="1" applyProtection="1">
      <alignment vertical="top"/>
    </xf>
    <xf numFmtId="165" fontId="1" fillId="0" borderId="0" xfId="5">
      <alignment vertical="top"/>
    </xf>
    <xf numFmtId="0" fontId="6" fillId="3" borderId="0" xfId="0" applyFont="1" applyFill="1">
      <alignment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>
      <alignment vertical="top"/>
    </xf>
    <xf numFmtId="0" fontId="5" fillId="4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166" fontId="5" fillId="3" borderId="11" xfId="0" applyNumberFormat="1" applyFont="1" applyFill="1" applyBorder="1">
      <alignment vertical="top"/>
    </xf>
    <xf numFmtId="171" fontId="8" fillId="3" borderId="11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/>
    </xf>
    <xf numFmtId="166" fontId="6" fillId="3" borderId="11" xfId="0" applyNumberFormat="1" applyFont="1" applyFill="1" applyBorder="1">
      <alignment vertical="top"/>
    </xf>
    <xf numFmtId="171" fontId="8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>
      <alignment vertical="top"/>
    </xf>
    <xf numFmtId="171" fontId="10" fillId="3" borderId="11" xfId="10" applyNumberFormat="1" applyFont="1" applyFill="1" applyBorder="1" applyAlignment="1">
      <alignment vertical="center"/>
    </xf>
    <xf numFmtId="171" fontId="10" fillId="3" borderId="11" xfId="10" applyNumberFormat="1" applyFont="1" applyFill="1" applyBorder="1" applyAlignment="1">
      <alignment horizontal="right" vertical="center"/>
    </xf>
    <xf numFmtId="166" fontId="3" fillId="3" borderId="11" xfId="1" applyFont="1" applyFill="1" applyBorder="1" applyAlignment="1" applyProtection="1">
      <alignment vertical="center"/>
    </xf>
    <xf numFmtId="171" fontId="8" fillId="0" borderId="11" xfId="0" applyNumberFormat="1" applyFont="1" applyBorder="1" applyAlignment="1">
      <alignment horizontal="right" vertical="center"/>
    </xf>
    <xf numFmtId="171" fontId="8" fillId="3" borderId="11" xfId="10" applyNumberFormat="1" applyFont="1" applyFill="1" applyBorder="1" applyAlignment="1">
      <alignment vertical="center"/>
    </xf>
    <xf numFmtId="166" fontId="5" fillId="3" borderId="12" xfId="0" applyNumberFormat="1" applyFont="1" applyFill="1" applyBorder="1">
      <alignment vertical="top"/>
    </xf>
    <xf numFmtId="0" fontId="11" fillId="3" borderId="0" xfId="0" applyFont="1" applyFill="1" applyAlignment="1">
      <alignment vertical="center" readingOrder="1"/>
    </xf>
    <xf numFmtId="166" fontId="6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vertical="center" wrapText="1" readingOrder="1"/>
    </xf>
    <xf numFmtId="0" fontId="14" fillId="3" borderId="0" xfId="0" applyFont="1" applyFill="1" applyAlignment="1">
      <alignment horizontal="left" vertical="center" wrapText="1" readingOrder="1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3" fontId="6" fillId="0" borderId="0" xfId="0" applyNumberFormat="1" applyFont="1">
      <alignment vertical="top"/>
    </xf>
    <xf numFmtId="0" fontId="6" fillId="2" borderId="0" xfId="0" applyFont="1" applyFill="1">
      <alignment vertical="top"/>
    </xf>
    <xf numFmtId="164" fontId="15" fillId="2" borderId="0" xfId="5" applyNumberFormat="1" applyFont="1" applyFill="1" applyBorder="1" applyAlignment="1" applyProtection="1">
      <alignment horizontal="center" vertical="top"/>
    </xf>
    <xf numFmtId="164" fontId="9" fillId="2" borderId="0" xfId="0" applyNumberFormat="1" applyFont="1" applyFill="1" applyAlignment="1">
      <alignment horizontal="left"/>
    </xf>
    <xf numFmtId="164" fontId="15" fillId="2" borderId="0" xfId="5" applyNumberFormat="1" applyFont="1" applyFill="1" applyBorder="1" applyAlignment="1" applyProtection="1">
      <alignment horizontal="right" vertical="top"/>
    </xf>
    <xf numFmtId="164" fontId="15" fillId="2" borderId="0" xfId="5" applyNumberFormat="1" applyFont="1" applyFill="1" applyBorder="1" applyProtection="1">
      <alignment vertical="top"/>
    </xf>
    <xf numFmtId="171" fontId="6" fillId="3" borderId="11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horizontal="left" vertical="center"/>
    </xf>
    <xf numFmtId="164" fontId="15" fillId="2" borderId="0" xfId="5" applyNumberFormat="1" applyFont="1" applyFill="1" applyBorder="1" applyAlignment="1" applyProtection="1">
      <alignment horizontal="right" vertical="center"/>
    </xf>
    <xf numFmtId="164" fontId="9" fillId="2" borderId="0" xfId="0" applyNumberFormat="1" applyFont="1" applyFill="1">
      <alignment vertical="top"/>
    </xf>
    <xf numFmtId="171" fontId="5" fillId="3" borderId="0" xfId="0" applyNumberFormat="1" applyFont="1" applyFill="1" applyAlignment="1">
      <alignment horizontal="left"/>
    </xf>
    <xf numFmtId="171" fontId="5" fillId="0" borderId="0" xfId="0" applyNumberFormat="1" applyFont="1" applyAlignment="1">
      <alignment horizontal="left"/>
    </xf>
    <xf numFmtId="164" fontId="9" fillId="2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4" fontId="1" fillId="2" borderId="0" xfId="5" applyNumberFormat="1" applyFill="1" applyBorder="1">
      <alignment vertical="top"/>
    </xf>
    <xf numFmtId="0" fontId="6" fillId="2" borderId="0" xfId="0" applyFont="1" applyFill="1" applyAlignment="1">
      <alignment horizontal="left"/>
    </xf>
    <xf numFmtId="166" fontId="3" fillId="3" borderId="13" xfId="1" applyFont="1" applyFill="1" applyBorder="1" applyAlignment="1" applyProtection="1">
      <alignment vertical="center"/>
    </xf>
    <xf numFmtId="171" fontId="8" fillId="3" borderId="13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>
      <alignment vertical="top"/>
    </xf>
    <xf numFmtId="165" fontId="1" fillId="2" borderId="0" xfId="5" applyFill="1" applyBorder="1" applyProtection="1">
      <alignment vertical="top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1" fillId="2" borderId="0" xfId="5" applyFill="1" applyBorder="1" applyAlignment="1" applyProtection="1">
      <alignment horizontal="center" vertical="top"/>
    </xf>
    <xf numFmtId="49" fontId="1" fillId="2" borderId="0" xfId="5" applyNumberFormat="1" applyFill="1" applyBorder="1" applyAlignment="1" applyProtection="1">
      <alignment horizontal="center" vertical="top"/>
    </xf>
    <xf numFmtId="1" fontId="1" fillId="2" borderId="0" xfId="5" applyNumberFormat="1" applyFill="1" applyBorder="1" applyProtection="1">
      <alignment vertical="top"/>
    </xf>
    <xf numFmtId="1" fontId="1" fillId="0" borderId="0" xfId="5" applyNumberFormat="1" applyBorder="1" applyProtection="1">
      <alignment vertical="top"/>
    </xf>
    <xf numFmtId="164" fontId="7" fillId="2" borderId="0" xfId="0" applyNumberFormat="1" applyFont="1" applyFill="1">
      <alignment vertical="top"/>
    </xf>
    <xf numFmtId="164" fontId="7" fillId="0" borderId="0" xfId="0" applyNumberFormat="1" applyFont="1">
      <alignment vertical="top"/>
    </xf>
    <xf numFmtId="165" fontId="1" fillId="2" borderId="0" xfId="5" applyFill="1" applyBorder="1">
      <alignment vertical="top"/>
    </xf>
    <xf numFmtId="164" fontId="7" fillId="2" borderId="0" xfId="0" applyNumberFormat="1" applyFont="1" applyFill="1" applyAlignment="1">
      <alignment horizontal="left"/>
    </xf>
    <xf numFmtId="164" fontId="7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6" fontId="6" fillId="0" borderId="0" xfId="1" applyFont="1" applyBorder="1" applyAlignment="1" applyProtection="1">
      <alignment horizontal="left"/>
    </xf>
    <xf numFmtId="165" fontId="1" fillId="2" borderId="0" xfId="5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3" fontId="6" fillId="2" borderId="0" xfId="0" applyNumberFormat="1" applyFont="1" applyFill="1" applyAlignment="1">
      <alignment horizontal="center" vertical="top"/>
    </xf>
    <xf numFmtId="165" fontId="6" fillId="2" borderId="0" xfId="0" applyNumberFormat="1" applyFont="1" applyFill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164" fontId="15" fillId="5" borderId="0" xfId="5" applyNumberFormat="1" applyFont="1" applyFill="1" applyBorder="1" applyAlignment="1" applyProtection="1">
      <alignment horizontal="center" vertical="top"/>
    </xf>
    <xf numFmtId="164" fontId="15" fillId="5" borderId="0" xfId="5" applyNumberFormat="1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164" fontId="7" fillId="5" borderId="0" xfId="0" applyNumberFormat="1" applyFont="1" applyFill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12" fillId="3" borderId="0" xfId="0" applyFont="1" applyFill="1" applyAlignment="1">
      <alignment horizontal="left" vertical="center" wrapText="1" readingOrder="1"/>
    </xf>
    <xf numFmtId="0" fontId="1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 wrapText="1" readingOrder="1"/>
    </xf>
    <xf numFmtId="0" fontId="14" fillId="3" borderId="0" xfId="0" applyFont="1" applyFill="1" applyAlignment="1">
      <alignment horizontal="left" vertical="center" wrapText="1" readingOrder="1"/>
    </xf>
    <xf numFmtId="0" fontId="1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5" fontId="1" fillId="2" borderId="5" xfId="5" applyFill="1" applyBorder="1" applyProtection="1">
      <alignment vertical="top"/>
    </xf>
    <xf numFmtId="165" fontId="1" fillId="2" borderId="8" xfId="5" applyFill="1" applyBorder="1">
      <alignment vertical="top"/>
    </xf>
    <xf numFmtId="0" fontId="2" fillId="3" borderId="1" xfId="0" applyFont="1" applyFill="1" applyBorder="1" applyAlignment="1">
      <alignment horizontal="center" vertical="center"/>
    </xf>
  </cellXfs>
  <cellStyles count="13">
    <cellStyle name="Moeda" xfId="5" builtinId="4"/>
    <cellStyle name="Normal" xfId="0" builtinId="0"/>
    <cellStyle name="Normal 2" xfId="6" xr:uid="{00000000-0005-0000-0000-000011000000}"/>
    <cellStyle name="Normal 2 2 2" xfId="8" xr:uid="{00000000-0005-0000-0000-000036000000}"/>
    <cellStyle name="Normal 3" xfId="9" xr:uid="{00000000-0005-0000-0000-000037000000}"/>
    <cellStyle name="Normal 3 2" xfId="4" xr:uid="{00000000-0005-0000-0000-00000A000000}"/>
    <cellStyle name="Normal 4" xfId="10" xr:uid="{00000000-0005-0000-0000-000038000000}"/>
    <cellStyle name="Normal 5" xfId="2" xr:uid="{00000000-0005-0000-0000-000007000000}"/>
    <cellStyle name="Separador de milhares 2" xfId="7" xr:uid="{00000000-0005-0000-0000-000034000000}"/>
    <cellStyle name="Vírgula" xfId="1" builtinId="3"/>
    <cellStyle name="Vírgula 2" xfId="11" xr:uid="{00000000-0005-0000-0000-000039000000}"/>
    <cellStyle name="Vírgula 2 2" xfId="3" xr:uid="{00000000-0005-0000-0000-000008000000}"/>
    <cellStyle name="Vírgula 3" xfId="12" xr:uid="{00000000-0005-0000-0000-00003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285840</xdr:colOff>
      <xdr:row>2</xdr:row>
      <xdr:rowOff>57240</xdr:rowOff>
    </xdr:from>
    <xdr:to>
      <xdr:col>1</xdr:col>
      <xdr:colOff>455040</xdr:colOff>
      <xdr:row>2</xdr:row>
      <xdr:rowOff>57240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571500"/>
          <a:ext cx="16891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1369080</xdr:colOff>
      <xdr:row>0</xdr:row>
      <xdr:rowOff>214560</xdr:rowOff>
    </xdr:from>
    <xdr:to>
      <xdr:col>1</xdr:col>
      <xdr:colOff>2105280</xdr:colOff>
      <xdr:row>5</xdr:row>
      <xdr:rowOff>70920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535" y="213995"/>
          <a:ext cx="735965" cy="85661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X54"/>
  <sheetViews>
    <sheetView showGridLines="0" tabSelected="1" showOutlineSymbols="0" zoomScale="82" zoomScaleNormal="82" workbookViewId="0">
      <selection activeCell="B37" sqref="B37"/>
    </sheetView>
  </sheetViews>
  <sheetFormatPr defaultColWidth="8.85546875" defaultRowHeight="15"/>
  <cols>
    <col min="1" max="1" width="5.5703125" style="29" customWidth="1"/>
    <col min="2" max="2" width="42.28515625" style="29" customWidth="1"/>
    <col min="3" max="3" width="19.140625" style="29" customWidth="1"/>
    <col min="4" max="4" width="19" style="29" customWidth="1"/>
    <col min="5" max="5" width="25.7109375" style="29" customWidth="1"/>
    <col min="6" max="6" width="17.140625" style="29" customWidth="1"/>
    <col min="7" max="7" width="45.5703125" style="29" customWidth="1"/>
    <col min="8" max="8" width="18" style="29" customWidth="1"/>
    <col min="9" max="9" width="19.85546875" style="29" customWidth="1"/>
    <col min="10" max="10" width="2.28515625" style="29" customWidth="1"/>
    <col min="11" max="11" width="2" style="29" customWidth="1"/>
    <col min="12" max="12" width="2.28515625" style="29" customWidth="1"/>
    <col min="13" max="13" width="22.28515625" style="29" customWidth="1"/>
    <col min="14" max="14" width="16.5703125" style="30" customWidth="1"/>
    <col min="15" max="15" width="3" style="30" customWidth="1"/>
    <col min="16" max="16" width="17" style="30" customWidth="1"/>
    <col min="17" max="17" width="14.28515625" style="31" customWidth="1"/>
    <col min="18" max="18" width="15.5703125" style="29" customWidth="1"/>
    <col min="19" max="16384" width="8.85546875" style="29"/>
  </cols>
  <sheetData>
    <row r="1" spans="1:19" ht="25.5" customHeight="1">
      <c r="A1" s="32"/>
      <c r="B1" s="32"/>
      <c r="C1" s="32"/>
      <c r="D1" s="32"/>
      <c r="E1" s="32"/>
      <c r="F1" s="32"/>
      <c r="G1" s="32"/>
      <c r="H1" s="32"/>
      <c r="I1" s="32"/>
      <c r="J1" s="34"/>
    </row>
    <row r="2" spans="1:19">
      <c r="A2" s="32"/>
      <c r="B2" s="96" t="s">
        <v>0</v>
      </c>
      <c r="C2" s="96"/>
      <c r="D2" s="96"/>
      <c r="E2" s="96"/>
      <c r="F2" s="96"/>
      <c r="G2" s="96"/>
      <c r="H2" s="96"/>
      <c r="I2" s="32"/>
      <c r="J2" s="34"/>
    </row>
    <row r="3" spans="1:19" ht="12.75" customHeight="1">
      <c r="A3" s="32"/>
      <c r="B3" s="96" t="s">
        <v>1</v>
      </c>
      <c r="C3" s="96"/>
      <c r="D3" s="96"/>
      <c r="E3" s="96"/>
      <c r="F3" s="96"/>
      <c r="G3" s="96"/>
      <c r="H3" s="96"/>
      <c r="I3" s="32"/>
      <c r="J3" s="34"/>
    </row>
    <row r="4" spans="1:19" ht="12.75" customHeight="1">
      <c r="A4" s="32"/>
      <c r="B4" s="96" t="s">
        <v>2</v>
      </c>
      <c r="C4" s="96"/>
      <c r="D4" s="96"/>
      <c r="E4" s="96"/>
      <c r="F4" s="96"/>
      <c r="G4" s="96"/>
      <c r="H4" s="96"/>
      <c r="I4" s="32"/>
      <c r="J4" s="33"/>
    </row>
    <row r="5" spans="1:19" ht="12.75" customHeight="1">
      <c r="A5" s="32"/>
      <c r="B5" s="96" t="s">
        <v>86</v>
      </c>
      <c r="C5" s="96"/>
      <c r="D5" s="96"/>
      <c r="E5" s="96"/>
      <c r="F5" s="96"/>
      <c r="G5" s="96"/>
      <c r="H5" s="96"/>
      <c r="I5" s="32"/>
      <c r="J5" s="33"/>
    </row>
    <row r="6" spans="1:19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9" s="26" customFormat="1" ht="16.5" customHeight="1">
      <c r="A7" s="34"/>
      <c r="B7" s="97" t="s">
        <v>3</v>
      </c>
      <c r="C7" s="97"/>
      <c r="D7" s="35" t="s">
        <v>4</v>
      </c>
      <c r="E7" s="35" t="s">
        <v>5</v>
      </c>
      <c r="F7" s="98" t="s">
        <v>6</v>
      </c>
      <c r="G7" s="98"/>
      <c r="H7" s="35" t="s">
        <v>4</v>
      </c>
      <c r="I7" s="35" t="s">
        <v>5</v>
      </c>
      <c r="J7" s="34"/>
      <c r="M7" s="99"/>
      <c r="N7" s="99"/>
      <c r="O7" s="57"/>
      <c r="P7" s="100"/>
      <c r="Q7" s="100"/>
      <c r="R7" s="82"/>
      <c r="S7" s="83"/>
    </row>
    <row r="8" spans="1:19" s="27" customFormat="1">
      <c r="A8" s="36"/>
      <c r="B8" s="101" t="s">
        <v>7</v>
      </c>
      <c r="C8" s="101"/>
      <c r="D8" s="37">
        <f>D9+D10</f>
        <v>1075867.77</v>
      </c>
      <c r="E8" s="37">
        <f>E9+E10</f>
        <v>2309467.7599999998</v>
      </c>
      <c r="F8" s="102" t="s">
        <v>8</v>
      </c>
      <c r="G8" s="102"/>
      <c r="H8" s="37">
        <f>H9+H10</f>
        <v>204500</v>
      </c>
      <c r="I8" s="37">
        <f>I9+I10</f>
        <v>3362702.22</v>
      </c>
      <c r="J8" s="36"/>
      <c r="M8" s="58"/>
      <c r="N8" s="59"/>
      <c r="O8" s="59"/>
      <c r="P8" s="59"/>
      <c r="Q8" s="84"/>
      <c r="R8" s="85"/>
      <c r="S8" s="86"/>
    </row>
    <row r="9" spans="1:19" s="27" customFormat="1">
      <c r="A9" s="36"/>
      <c r="B9" s="101" t="s">
        <v>9</v>
      </c>
      <c r="C9" s="101"/>
      <c r="D9" s="37">
        <v>0</v>
      </c>
      <c r="E9" s="38">
        <v>692840.31</v>
      </c>
      <c r="F9" s="102" t="s">
        <v>9</v>
      </c>
      <c r="G9" s="102"/>
      <c r="H9" s="37"/>
      <c r="I9" s="37"/>
      <c r="J9" s="36"/>
      <c r="M9" s="58"/>
      <c r="N9" s="59"/>
      <c r="O9" s="59"/>
      <c r="P9" s="60"/>
      <c r="Q9" s="84"/>
      <c r="R9" s="85"/>
      <c r="S9" s="86"/>
    </row>
    <row r="10" spans="1:19" s="28" customFormat="1">
      <c r="A10" s="39"/>
      <c r="B10" s="101" t="s">
        <v>10</v>
      </c>
      <c r="C10" s="101"/>
      <c r="D10" s="37">
        <f>SUM(D11:D13)</f>
        <v>1075867.77</v>
      </c>
      <c r="E10" s="37">
        <f>SUM(E11:E13)</f>
        <v>1616627.45</v>
      </c>
      <c r="F10" s="102" t="s">
        <v>10</v>
      </c>
      <c r="G10" s="102"/>
      <c r="H10" s="37">
        <f>SUM(H11:H13)</f>
        <v>204500</v>
      </c>
      <c r="I10" s="37">
        <f>SUM(I11:I13)</f>
        <v>3362702.22</v>
      </c>
      <c r="J10" s="39"/>
      <c r="M10" s="58"/>
      <c r="N10" s="59"/>
      <c r="O10" s="59"/>
      <c r="P10" s="59"/>
      <c r="Q10" s="84"/>
      <c r="R10" s="58"/>
      <c r="S10" s="87"/>
    </row>
    <row r="11" spans="1:19" s="28" customFormat="1">
      <c r="A11" s="39"/>
      <c r="B11" s="103" t="s">
        <v>11</v>
      </c>
      <c r="C11" s="103"/>
      <c r="D11" s="40"/>
      <c r="E11" s="40"/>
      <c r="F11" s="104" t="s">
        <v>11</v>
      </c>
      <c r="G11" s="104"/>
      <c r="H11" s="40"/>
      <c r="I11" s="40"/>
      <c r="J11" s="39"/>
      <c r="M11" s="58"/>
      <c r="N11" s="59"/>
      <c r="O11" s="59"/>
      <c r="P11" s="60"/>
      <c r="Q11" s="84"/>
      <c r="R11" s="58"/>
      <c r="S11" s="87"/>
    </row>
    <row r="12" spans="1:19" s="28" customFormat="1">
      <c r="A12" s="39"/>
      <c r="B12" s="103" t="s">
        <v>12</v>
      </c>
      <c r="C12" s="103"/>
      <c r="D12" s="41">
        <v>1075867.77</v>
      </c>
      <c r="E12" s="41">
        <v>1616627.45</v>
      </c>
      <c r="F12" s="104" t="s">
        <v>12</v>
      </c>
      <c r="G12" s="104"/>
      <c r="H12" s="40">
        <v>204500</v>
      </c>
      <c r="I12" s="61">
        <v>3362702.22</v>
      </c>
      <c r="J12" s="39"/>
      <c r="M12" s="58"/>
      <c r="N12" s="59"/>
      <c r="O12" s="59"/>
      <c r="P12" s="60"/>
      <c r="Q12" s="84"/>
      <c r="R12" s="58"/>
      <c r="S12" s="87"/>
    </row>
    <row r="13" spans="1:19" s="28" customFormat="1">
      <c r="A13" s="39"/>
      <c r="B13" s="103" t="s">
        <v>13</v>
      </c>
      <c r="C13" s="103"/>
      <c r="D13" s="40"/>
      <c r="E13" s="40"/>
      <c r="F13" s="104" t="s">
        <v>13</v>
      </c>
      <c r="G13" s="104"/>
      <c r="H13" s="40"/>
      <c r="I13" s="47"/>
      <c r="J13" s="39"/>
      <c r="M13" s="105"/>
      <c r="N13" s="105"/>
      <c r="O13" s="105"/>
      <c r="P13" s="105"/>
      <c r="Q13" s="105"/>
      <c r="R13" s="58"/>
      <c r="S13" s="87"/>
    </row>
    <row r="14" spans="1:19" s="27" customFormat="1">
      <c r="A14" s="36"/>
      <c r="B14" s="101" t="s">
        <v>14</v>
      </c>
      <c r="C14" s="101"/>
      <c r="D14" s="37">
        <f>SUM(D15:D16)</f>
        <v>0</v>
      </c>
      <c r="E14" s="37">
        <f>SUM(E15:E16)</f>
        <v>0</v>
      </c>
      <c r="F14" s="102" t="s">
        <v>15</v>
      </c>
      <c r="G14" s="102"/>
      <c r="H14" s="37">
        <f>SUM(H15:H16)</f>
        <v>0</v>
      </c>
      <c r="I14" s="37">
        <f>SUM(I15:I16)</f>
        <v>692840.31</v>
      </c>
      <c r="J14" s="36"/>
      <c r="M14" s="58"/>
      <c r="N14" s="59"/>
      <c r="O14" s="59"/>
      <c r="P14" s="60"/>
      <c r="Q14" s="84"/>
      <c r="R14" s="85"/>
      <c r="S14" s="86"/>
    </row>
    <row r="15" spans="1:19" s="28" customFormat="1">
      <c r="A15" s="39"/>
      <c r="B15" s="103" t="s">
        <v>16</v>
      </c>
      <c r="C15" s="103"/>
      <c r="D15" s="40"/>
      <c r="E15" s="40"/>
      <c r="F15" s="104" t="s">
        <v>17</v>
      </c>
      <c r="G15" s="104"/>
      <c r="H15" s="40">
        <v>0</v>
      </c>
      <c r="I15" s="47">
        <v>692840.31</v>
      </c>
      <c r="J15" s="39"/>
      <c r="M15" s="58"/>
      <c r="N15" s="59"/>
      <c r="O15" s="59"/>
      <c r="P15" s="60"/>
      <c r="Q15" s="84"/>
      <c r="R15" s="58"/>
      <c r="S15" s="87"/>
    </row>
    <row r="16" spans="1:19" s="28" customFormat="1">
      <c r="A16" s="39"/>
      <c r="B16" s="103" t="s">
        <v>18</v>
      </c>
      <c r="C16" s="103"/>
      <c r="D16" s="40"/>
      <c r="E16" s="40"/>
      <c r="F16" s="104" t="s">
        <v>19</v>
      </c>
      <c r="G16" s="104"/>
      <c r="H16" s="40"/>
      <c r="I16" s="40"/>
      <c r="J16" s="39"/>
      <c r="M16" s="58"/>
      <c r="N16" s="59"/>
      <c r="O16" s="59"/>
      <c r="P16" s="60"/>
      <c r="Q16" s="84"/>
      <c r="R16" s="58"/>
      <c r="S16" s="87"/>
    </row>
    <row r="17" spans="1:258" s="28" customFormat="1">
      <c r="A17" s="39"/>
      <c r="B17" s="101" t="s">
        <v>20</v>
      </c>
      <c r="C17" s="101"/>
      <c r="D17" s="37">
        <f>SUM(D18:D19)</f>
        <v>0</v>
      </c>
      <c r="E17" s="37">
        <f>SUM(E18:E19)</f>
        <v>0</v>
      </c>
      <c r="F17" s="102" t="s">
        <v>21</v>
      </c>
      <c r="G17" s="102"/>
      <c r="H17" s="37">
        <f>SUM(H18:H19)</f>
        <v>0</v>
      </c>
      <c r="I17" s="37">
        <f>SUM(I18:I19)</f>
        <v>0</v>
      </c>
      <c r="J17" s="39"/>
      <c r="M17" s="62"/>
      <c r="N17" s="63"/>
      <c r="O17" s="63"/>
      <c r="P17" s="60"/>
      <c r="Q17" s="84"/>
      <c r="R17" s="58"/>
      <c r="S17" s="87"/>
    </row>
    <row r="18" spans="1:258" s="27" customFormat="1">
      <c r="A18" s="36"/>
      <c r="B18" s="103" t="s">
        <v>22</v>
      </c>
      <c r="C18" s="103"/>
      <c r="D18" s="40"/>
      <c r="E18" s="40"/>
      <c r="F18" s="104" t="s">
        <v>23</v>
      </c>
      <c r="G18" s="104"/>
      <c r="H18" s="40"/>
      <c r="I18" s="40"/>
      <c r="J18" s="36"/>
      <c r="M18" s="64"/>
      <c r="N18" s="59"/>
      <c r="O18" s="59"/>
      <c r="P18" s="60"/>
      <c r="Q18" s="84"/>
      <c r="R18" s="85"/>
      <c r="S18" s="86"/>
    </row>
    <row r="19" spans="1:258" s="28" customFormat="1">
      <c r="A19" s="39"/>
      <c r="B19" s="103" t="s">
        <v>24</v>
      </c>
      <c r="C19" s="103"/>
      <c r="D19" s="40"/>
      <c r="E19" s="40"/>
      <c r="F19" s="104" t="s">
        <v>25</v>
      </c>
      <c r="G19" s="104"/>
      <c r="H19" s="40"/>
      <c r="I19" s="40"/>
      <c r="J19" s="65"/>
      <c r="K19" s="66"/>
      <c r="L19" s="27"/>
      <c r="M19" s="67"/>
      <c r="N19" s="63"/>
      <c r="O19" s="63"/>
      <c r="P19" s="60"/>
      <c r="Q19" s="84"/>
      <c r="R19" s="85"/>
      <c r="S19" s="86"/>
      <c r="T19" s="66"/>
      <c r="U19" s="88"/>
      <c r="V19" s="27"/>
      <c r="W19" s="27"/>
      <c r="X19" s="27"/>
      <c r="Y19" s="66"/>
      <c r="Z19" s="66"/>
      <c r="AA19" s="66"/>
      <c r="AB19" s="66"/>
      <c r="AC19" s="27"/>
      <c r="AD19" s="27"/>
      <c r="AE19" s="27"/>
      <c r="AF19" s="66"/>
      <c r="AG19" s="66"/>
      <c r="AH19" s="66"/>
      <c r="AI19" s="66"/>
      <c r="AJ19" s="66"/>
      <c r="AK19" s="88"/>
      <c r="AL19" s="27"/>
      <c r="AM19" s="27"/>
      <c r="AN19" s="27"/>
      <c r="AO19" s="66"/>
      <c r="AP19" s="66"/>
      <c r="AQ19" s="66"/>
      <c r="AR19" s="66"/>
      <c r="AS19" s="27"/>
      <c r="AT19" s="27"/>
      <c r="AU19" s="27"/>
      <c r="AV19" s="66"/>
      <c r="AW19" s="66"/>
      <c r="AX19" s="66"/>
      <c r="AY19" s="66"/>
      <c r="AZ19" s="66"/>
      <c r="BA19" s="88"/>
      <c r="BB19" s="27"/>
      <c r="BC19" s="27"/>
      <c r="BD19" s="27"/>
      <c r="BE19" s="66"/>
      <c r="BF19" s="66"/>
      <c r="BG19" s="66"/>
      <c r="BH19" s="66"/>
      <c r="BI19" s="27"/>
      <c r="BJ19" s="27"/>
      <c r="BK19" s="27"/>
      <c r="BL19" s="66"/>
      <c r="BM19" s="66"/>
      <c r="BN19" s="66"/>
      <c r="BO19" s="66"/>
      <c r="BP19" s="66"/>
      <c r="BQ19" s="88"/>
      <c r="BR19" s="27"/>
      <c r="BS19" s="27"/>
      <c r="BT19" s="27"/>
      <c r="BU19" s="66"/>
      <c r="BV19" s="66"/>
      <c r="BW19" s="66"/>
      <c r="BX19" s="66"/>
      <c r="BY19" s="27"/>
      <c r="BZ19" s="27"/>
      <c r="CA19" s="27"/>
      <c r="CB19" s="66"/>
      <c r="CC19" s="66"/>
      <c r="CD19" s="66"/>
      <c r="CE19" s="66"/>
      <c r="CF19" s="66"/>
      <c r="CG19" s="88"/>
      <c r="CH19" s="27"/>
      <c r="CI19" s="27"/>
      <c r="CJ19" s="27"/>
      <c r="CK19" s="66"/>
      <c r="CL19" s="66"/>
      <c r="CM19" s="66"/>
      <c r="CN19" s="66"/>
      <c r="CO19" s="27"/>
      <c r="CP19" s="27"/>
      <c r="CQ19" s="27"/>
      <c r="CR19" s="66"/>
      <c r="CS19" s="66"/>
      <c r="CT19" s="66"/>
      <c r="CU19" s="66"/>
      <c r="CV19" s="66"/>
      <c r="CW19" s="88"/>
      <c r="CX19" s="27"/>
      <c r="CY19" s="27"/>
      <c r="CZ19" s="27"/>
      <c r="DA19" s="66"/>
      <c r="DB19" s="66"/>
      <c r="DC19" s="66"/>
      <c r="DD19" s="66"/>
      <c r="DE19" s="27"/>
      <c r="DF19" s="27"/>
      <c r="DG19" s="27"/>
      <c r="DH19" s="66"/>
      <c r="DI19" s="66"/>
      <c r="DJ19" s="66"/>
      <c r="DK19" s="66"/>
      <c r="DL19" s="66"/>
      <c r="DM19" s="88"/>
      <c r="DN19" s="27"/>
      <c r="DO19" s="27"/>
      <c r="DP19" s="27"/>
      <c r="DQ19" s="66"/>
      <c r="DR19" s="66"/>
      <c r="DS19" s="66"/>
      <c r="DT19" s="66"/>
      <c r="DU19" s="27"/>
      <c r="DV19" s="27"/>
      <c r="DW19" s="27"/>
      <c r="DX19" s="66"/>
      <c r="DY19" s="66"/>
      <c r="DZ19" s="66"/>
      <c r="EA19" s="66"/>
      <c r="EB19" s="66"/>
      <c r="EC19" s="88"/>
      <c r="ED19" s="27"/>
      <c r="EE19" s="27"/>
      <c r="EF19" s="27"/>
      <c r="EG19" s="66"/>
      <c r="EH19" s="66"/>
      <c r="EI19" s="66"/>
      <c r="EJ19" s="66"/>
      <c r="EK19" s="27"/>
      <c r="EL19" s="27"/>
      <c r="EM19" s="27"/>
      <c r="EN19" s="66"/>
      <c r="EO19" s="66"/>
      <c r="EP19" s="66"/>
      <c r="EQ19" s="66"/>
      <c r="ER19" s="66"/>
      <c r="ES19" s="88"/>
      <c r="ET19" s="27"/>
      <c r="EU19" s="27"/>
      <c r="EV19" s="27"/>
      <c r="EW19" s="66"/>
      <c r="EX19" s="66"/>
      <c r="EY19" s="66"/>
      <c r="EZ19" s="66"/>
      <c r="FA19" s="27"/>
      <c r="FB19" s="27"/>
      <c r="FC19" s="27"/>
      <c r="FD19" s="66"/>
      <c r="FE19" s="66"/>
      <c r="FF19" s="66"/>
      <c r="FG19" s="66"/>
      <c r="FH19" s="66"/>
      <c r="FI19" s="88"/>
      <c r="FJ19" s="27"/>
      <c r="FK19" s="27"/>
      <c r="FL19" s="27"/>
      <c r="FM19" s="66"/>
      <c r="FN19" s="66"/>
      <c r="FO19" s="66"/>
      <c r="FP19" s="66"/>
      <c r="FQ19" s="27"/>
      <c r="FR19" s="27"/>
      <c r="FS19" s="27"/>
      <c r="FT19" s="66"/>
      <c r="FU19" s="66"/>
      <c r="FV19" s="66"/>
      <c r="FW19" s="66"/>
      <c r="FX19" s="66"/>
      <c r="FY19" s="88"/>
      <c r="FZ19" s="27"/>
      <c r="GA19" s="27"/>
      <c r="GB19" s="27"/>
      <c r="GC19" s="66"/>
      <c r="GD19" s="66"/>
      <c r="GE19" s="66"/>
      <c r="GF19" s="66"/>
      <c r="GG19" s="27"/>
      <c r="GH19" s="27"/>
      <c r="GI19" s="27"/>
      <c r="GJ19" s="66"/>
      <c r="GK19" s="66"/>
      <c r="GL19" s="66"/>
      <c r="GM19" s="66"/>
      <c r="GN19" s="66"/>
      <c r="GO19" s="88"/>
      <c r="GP19" s="27"/>
      <c r="GQ19" s="27"/>
      <c r="GR19" s="27"/>
      <c r="GS19" s="66"/>
      <c r="GT19" s="66"/>
      <c r="GU19" s="66"/>
      <c r="GV19" s="66"/>
      <c r="GW19" s="27"/>
      <c r="GX19" s="27"/>
      <c r="GY19" s="27"/>
      <c r="GZ19" s="66"/>
      <c r="HA19" s="66"/>
      <c r="HB19" s="66"/>
      <c r="HC19" s="66"/>
      <c r="HD19" s="66"/>
      <c r="HE19" s="88"/>
      <c r="HF19" s="27"/>
      <c r="HG19" s="27"/>
      <c r="HH19" s="27"/>
      <c r="HI19" s="66"/>
      <c r="HJ19" s="66"/>
      <c r="HK19" s="66"/>
      <c r="HL19" s="66"/>
      <c r="HM19" s="27"/>
      <c r="HN19" s="27"/>
      <c r="HO19" s="27"/>
      <c r="HP19" s="66"/>
      <c r="HQ19" s="66"/>
      <c r="HR19" s="66"/>
      <c r="HS19" s="66"/>
      <c r="HT19" s="66"/>
      <c r="HU19" s="88"/>
      <c r="HV19" s="27"/>
      <c r="HW19" s="27"/>
      <c r="HX19" s="27"/>
      <c r="HY19" s="66"/>
      <c r="HZ19" s="66"/>
      <c r="IA19" s="66"/>
      <c r="IB19" s="66"/>
      <c r="IC19" s="27"/>
      <c r="ID19" s="27"/>
      <c r="IE19" s="27"/>
      <c r="IF19" s="66"/>
      <c r="IG19" s="66"/>
      <c r="IH19" s="66"/>
      <c r="II19" s="66"/>
      <c r="IJ19" s="66"/>
      <c r="IK19" s="88"/>
      <c r="IL19" s="27"/>
      <c r="IM19" s="27"/>
      <c r="IN19" s="27"/>
      <c r="IO19" s="66"/>
      <c r="IP19" s="66"/>
      <c r="IQ19" s="66"/>
      <c r="IR19" s="66"/>
      <c r="IS19" s="27"/>
      <c r="IT19" s="27"/>
      <c r="IU19" s="27"/>
      <c r="IV19" s="66"/>
      <c r="IW19" s="66"/>
      <c r="IX19" s="66"/>
    </row>
    <row r="20" spans="1:258" s="28" customFormat="1">
      <c r="A20" s="39"/>
      <c r="B20" s="101" t="s">
        <v>26</v>
      </c>
      <c r="C20" s="101"/>
      <c r="D20" s="37">
        <f>SUM(D21:D24)</f>
        <v>0</v>
      </c>
      <c r="E20" s="37">
        <f>SUM(E21:E24)</f>
        <v>640114</v>
      </c>
      <c r="F20" s="102" t="s">
        <v>27</v>
      </c>
      <c r="G20" s="102"/>
      <c r="H20" s="37">
        <f>SUM(H21:H24)</f>
        <v>666845</v>
      </c>
      <c r="I20" s="37">
        <f>SUM(I21:I24)</f>
        <v>0</v>
      </c>
      <c r="J20" s="39"/>
      <c r="M20" s="64"/>
      <c r="N20" s="59"/>
      <c r="O20" s="59"/>
      <c r="P20" s="60"/>
      <c r="Q20" s="84"/>
      <c r="R20" s="85"/>
      <c r="S20" s="87"/>
      <c r="T20" s="89"/>
      <c r="AJ20" s="89"/>
      <c r="AZ20" s="89"/>
      <c r="BP20" s="89"/>
      <c r="CF20" s="89"/>
      <c r="CV20" s="89"/>
      <c r="DL20" s="89"/>
      <c r="EB20" s="89"/>
      <c r="ER20" s="89"/>
      <c r="FH20" s="89"/>
      <c r="FX20" s="89"/>
      <c r="GN20" s="89"/>
      <c r="HD20" s="89"/>
      <c r="HT20" s="89"/>
      <c r="IJ20" s="89"/>
    </row>
    <row r="21" spans="1:258" s="28" customFormat="1">
      <c r="A21" s="39"/>
      <c r="B21" s="103" t="s">
        <v>28</v>
      </c>
      <c r="C21" s="103"/>
      <c r="D21" s="40">
        <v>0</v>
      </c>
      <c r="E21" s="40">
        <v>522159</v>
      </c>
      <c r="F21" s="104" t="s">
        <v>29</v>
      </c>
      <c r="G21" s="104"/>
      <c r="H21" s="40">
        <v>545952</v>
      </c>
      <c r="I21" s="40"/>
      <c r="J21" s="68"/>
      <c r="K21" s="69"/>
      <c r="L21" s="69"/>
      <c r="M21" s="64"/>
      <c r="N21" s="59"/>
      <c r="O21" s="59"/>
      <c r="P21" s="60"/>
      <c r="Q21" s="84"/>
      <c r="R21" s="58"/>
      <c r="S21" s="87"/>
      <c r="T21" s="69"/>
      <c r="U21" s="88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88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88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88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88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88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88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88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88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88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88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88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88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88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88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</row>
    <row r="22" spans="1:258" s="28" customFormat="1">
      <c r="A22" s="39"/>
      <c r="B22" s="103" t="s">
        <v>30</v>
      </c>
      <c r="C22" s="103"/>
      <c r="D22" s="42">
        <v>0</v>
      </c>
      <c r="E22" s="40">
        <v>117955</v>
      </c>
      <c r="F22" s="104" t="s">
        <v>31</v>
      </c>
      <c r="G22" s="104"/>
      <c r="H22" s="40">
        <v>112824</v>
      </c>
      <c r="I22" s="40"/>
      <c r="J22" s="39"/>
      <c r="M22" s="64"/>
      <c r="N22" s="59"/>
      <c r="O22" s="59"/>
      <c r="P22" s="60"/>
      <c r="Q22" s="84"/>
      <c r="R22" s="58"/>
      <c r="S22" s="87"/>
    </row>
    <row r="23" spans="1:258" s="28" customFormat="1">
      <c r="A23" s="39"/>
      <c r="B23" s="103" t="s">
        <v>32</v>
      </c>
      <c r="C23" s="103"/>
      <c r="D23" s="40">
        <f>30793-7400-2262-7000-1131-4000-4000-5000</f>
        <v>0</v>
      </c>
      <c r="E23" s="40"/>
      <c r="F23" s="104" t="s">
        <v>32</v>
      </c>
      <c r="G23" s="104"/>
      <c r="H23" s="40">
        <f>38862-7400-2262-7000-1131-4000-4000-5000</f>
        <v>8069</v>
      </c>
      <c r="I23" s="40"/>
      <c r="J23" s="39"/>
      <c r="M23" s="58"/>
      <c r="N23" s="70"/>
      <c r="O23" s="58"/>
      <c r="P23" s="58"/>
      <c r="Q23" s="84"/>
      <c r="R23" s="58"/>
      <c r="S23" s="87"/>
    </row>
    <row r="24" spans="1:258" s="28" customFormat="1">
      <c r="A24" s="39"/>
      <c r="B24" s="104" t="s">
        <v>33</v>
      </c>
      <c r="C24" s="104"/>
      <c r="D24" s="40"/>
      <c r="E24" s="40"/>
      <c r="F24" s="104" t="s">
        <v>34</v>
      </c>
      <c r="G24" s="104"/>
      <c r="H24" s="40"/>
      <c r="I24" s="40"/>
      <c r="J24" s="39"/>
      <c r="M24" s="71"/>
      <c r="N24" s="71"/>
      <c r="O24" s="71"/>
      <c r="P24" s="71"/>
      <c r="Q24" s="84"/>
      <c r="R24" s="71"/>
    </row>
    <row r="25" spans="1:258" s="28" customFormat="1">
      <c r="A25" s="39"/>
      <c r="B25" s="101" t="s">
        <v>35</v>
      </c>
      <c r="C25" s="101"/>
      <c r="D25" s="37">
        <f>SUM(D26:D27)</f>
        <v>3018640.86</v>
      </c>
      <c r="E25" s="37">
        <f>SUM(E26:E27)</f>
        <v>3783171.64</v>
      </c>
      <c r="F25" s="102" t="s">
        <v>36</v>
      </c>
      <c r="G25" s="102"/>
      <c r="H25" s="37">
        <f>SUM(H26:H27)</f>
        <v>3223163.63</v>
      </c>
      <c r="I25" s="37">
        <f>SUM(I26:I27)</f>
        <v>2677210.8699999996</v>
      </c>
      <c r="J25" s="39"/>
      <c r="M25" s="71"/>
      <c r="N25" s="71"/>
      <c r="O25" s="71"/>
      <c r="P25" s="71"/>
      <c r="Q25" s="84"/>
      <c r="R25" s="71"/>
    </row>
    <row r="26" spans="1:258" s="28" customFormat="1">
      <c r="A26" s="39"/>
      <c r="B26" s="103" t="s">
        <v>37</v>
      </c>
      <c r="C26" s="103"/>
      <c r="D26" s="43">
        <f>2552179.03-692840.31</f>
        <v>1859338.7199999997</v>
      </c>
      <c r="E26" s="44">
        <v>3067190.93</v>
      </c>
      <c r="F26" s="104" t="s">
        <v>37</v>
      </c>
      <c r="G26" s="104"/>
      <c r="H26" s="45">
        <f>2357600.8</f>
        <v>2357600.7999999998</v>
      </c>
      <c r="I26" s="72">
        <f>2552179.03-692840.31</f>
        <v>1859338.7199999997</v>
      </c>
      <c r="J26" s="39"/>
      <c r="M26" s="71"/>
      <c r="N26" s="71"/>
      <c r="O26" s="71"/>
      <c r="P26" s="71"/>
      <c r="Q26" s="84"/>
      <c r="R26" s="71"/>
    </row>
    <row r="27" spans="1:258" s="28" customFormat="1">
      <c r="A27" s="39"/>
      <c r="B27" s="103" t="s">
        <v>32</v>
      </c>
      <c r="C27" s="103"/>
      <c r="D27" s="46">
        <f>309304.79+253074.81+596922.54</f>
        <v>1159302.1400000001</v>
      </c>
      <c r="E27" s="38">
        <v>715980.71</v>
      </c>
      <c r="F27" s="104" t="s">
        <v>32</v>
      </c>
      <c r="G27" s="104"/>
      <c r="H27" s="47">
        <f>3303.05+881757.15-4989.59-35841.48+104.54+20473.67+1736.5-981.01</f>
        <v>865562.83000000019</v>
      </c>
      <c r="I27" s="73">
        <v>817872.15</v>
      </c>
      <c r="J27" s="39"/>
      <c r="M27" s="71"/>
      <c r="N27" s="71"/>
      <c r="O27" s="71"/>
      <c r="P27" s="71"/>
      <c r="Q27" s="84"/>
      <c r="R27" s="71"/>
    </row>
    <row r="28" spans="1:258" s="28" customFormat="1">
      <c r="A28" s="39"/>
      <c r="B28" s="106" t="s">
        <v>38</v>
      </c>
      <c r="C28" s="106"/>
      <c r="D28" s="48">
        <f>D8+D14+D17+D20+D25</f>
        <v>4094508.63</v>
      </c>
      <c r="E28" s="48">
        <f>E8+E14+E17+E20+E25</f>
        <v>6732753.4000000004</v>
      </c>
      <c r="F28" s="107" t="s">
        <v>39</v>
      </c>
      <c r="G28" s="107"/>
      <c r="H28" s="48">
        <f>H8+H14+H17+H20+H25</f>
        <v>4094508.63</v>
      </c>
      <c r="I28" s="74">
        <f>I8+I14+I17+I20+I25</f>
        <v>6732753.4000000004</v>
      </c>
      <c r="J28" s="39"/>
      <c r="M28" s="71"/>
      <c r="N28" s="71"/>
      <c r="O28" s="71"/>
      <c r="P28" s="71"/>
      <c r="Q28" s="84"/>
      <c r="R28" s="71"/>
    </row>
    <row r="29" spans="1:258" s="28" customFormat="1" ht="13.5" customHeight="1">
      <c r="A29" s="39"/>
      <c r="B29" s="49" t="s">
        <v>40</v>
      </c>
      <c r="C29" s="49"/>
      <c r="D29" s="39"/>
      <c r="E29" s="39"/>
      <c r="F29" s="39"/>
      <c r="G29" s="39"/>
      <c r="H29" s="50">
        <f>D28-H28</f>
        <v>0</v>
      </c>
      <c r="I29" s="50">
        <f>E28-I28</f>
        <v>0</v>
      </c>
      <c r="J29" s="39"/>
      <c r="M29" s="71"/>
      <c r="N29" s="71"/>
      <c r="O29" s="71"/>
      <c r="P29" s="71"/>
      <c r="Q29" s="84"/>
      <c r="R29" s="71"/>
    </row>
    <row r="30" spans="1:258" s="28" customFormat="1" ht="12" customHeight="1">
      <c r="A30" s="39"/>
      <c r="B30" s="108" t="s">
        <v>41</v>
      </c>
      <c r="C30" s="108"/>
      <c r="D30" s="108"/>
      <c r="E30" s="108"/>
      <c r="F30" s="108"/>
      <c r="G30" s="108"/>
      <c r="H30" s="108"/>
      <c r="I30" s="108"/>
      <c r="J30" s="39"/>
      <c r="M30" s="71"/>
      <c r="N30" s="71"/>
      <c r="O30" s="71"/>
      <c r="P30" s="71"/>
      <c r="Q30" s="84"/>
      <c r="R30" s="71"/>
    </row>
    <row r="31" spans="1:258" ht="5.25" hidden="1" customHeight="1">
      <c r="A31" s="32"/>
      <c r="B31" s="51"/>
      <c r="C31" s="51"/>
      <c r="D31" s="51"/>
      <c r="E31" s="51"/>
      <c r="F31" s="51"/>
      <c r="G31" s="51"/>
      <c r="H31" s="51"/>
      <c r="I31" s="51"/>
      <c r="J31" s="32"/>
      <c r="M31" s="56"/>
      <c r="N31" s="75"/>
      <c r="O31" s="75"/>
      <c r="P31" s="75"/>
      <c r="Q31" s="84"/>
      <c r="R31" s="56"/>
    </row>
    <row r="32" spans="1:258" ht="12" customHeight="1">
      <c r="A32" s="32"/>
      <c r="B32" s="111" t="s">
        <v>42</v>
      </c>
      <c r="C32" s="111"/>
      <c r="D32" s="111"/>
      <c r="E32" s="111"/>
      <c r="F32" s="111"/>
      <c r="G32" s="111"/>
      <c r="H32" s="111"/>
      <c r="I32" s="111"/>
      <c r="J32" s="32"/>
      <c r="M32" s="56"/>
      <c r="N32" s="75"/>
      <c r="O32" s="75"/>
      <c r="P32" s="75"/>
      <c r="Q32" s="84"/>
      <c r="R32" s="56"/>
    </row>
    <row r="33" spans="1:18" ht="7.5" customHeight="1">
      <c r="A33" s="32"/>
      <c r="B33" s="112"/>
      <c r="C33" s="112"/>
      <c r="D33" s="112"/>
      <c r="E33" s="112"/>
      <c r="F33" s="112"/>
      <c r="G33" s="112"/>
      <c r="H33" s="112"/>
      <c r="I33" s="112"/>
      <c r="J33" s="32"/>
      <c r="M33" s="56"/>
      <c r="N33" s="75"/>
      <c r="O33" s="75"/>
      <c r="P33" s="75"/>
      <c r="Q33" s="84"/>
      <c r="R33" s="56"/>
    </row>
    <row r="34" spans="1:18" ht="3.75" customHeight="1">
      <c r="A34" s="32"/>
      <c r="B34" s="52"/>
      <c r="C34" s="52"/>
      <c r="D34" s="52"/>
      <c r="E34" s="52"/>
      <c r="F34" s="52"/>
      <c r="G34" s="52"/>
      <c r="H34" s="52"/>
      <c r="I34" s="52"/>
      <c r="J34" s="32"/>
      <c r="M34" s="56"/>
      <c r="N34" s="75"/>
      <c r="O34" s="75"/>
      <c r="P34" s="75"/>
      <c r="Q34" s="84"/>
      <c r="R34" s="56"/>
    </row>
    <row r="35" spans="1:18">
      <c r="A35" s="32"/>
      <c r="B35" s="53" t="s">
        <v>90</v>
      </c>
      <c r="C35" s="94"/>
      <c r="D35" s="109" t="s">
        <v>87</v>
      </c>
      <c r="E35" s="109"/>
      <c r="F35" s="94"/>
      <c r="G35" s="110" t="s">
        <v>43</v>
      </c>
      <c r="H35" s="110"/>
      <c r="I35" s="76"/>
      <c r="J35" s="32"/>
      <c r="M35" s="56"/>
      <c r="N35" s="75"/>
      <c r="O35" s="75"/>
      <c r="P35" s="75"/>
      <c r="Q35" s="84"/>
      <c r="R35" s="56"/>
    </row>
    <row r="36" spans="1:18">
      <c r="A36" s="32"/>
      <c r="B36" s="54" t="s">
        <v>91</v>
      </c>
      <c r="C36" s="95"/>
      <c r="D36" s="113" t="s">
        <v>88</v>
      </c>
      <c r="E36" s="113"/>
      <c r="F36" s="95"/>
      <c r="G36" s="114" t="s">
        <v>44</v>
      </c>
      <c r="H36" s="114"/>
      <c r="I36" s="77"/>
      <c r="J36" s="32"/>
      <c r="M36" s="56"/>
      <c r="N36" s="75"/>
      <c r="O36" s="75"/>
      <c r="P36" s="75"/>
      <c r="Q36" s="84"/>
      <c r="R36" s="56"/>
    </row>
    <row r="37" spans="1:18" ht="13.5" customHeight="1">
      <c r="A37" s="32"/>
      <c r="B37" s="53" t="s">
        <v>45</v>
      </c>
      <c r="C37" s="109" t="s">
        <v>89</v>
      </c>
      <c r="D37" s="109"/>
      <c r="E37" s="109"/>
      <c r="F37" s="109"/>
      <c r="G37" s="110" t="s">
        <v>46</v>
      </c>
      <c r="H37" s="110"/>
      <c r="I37" s="76"/>
      <c r="J37" s="32"/>
      <c r="M37" s="56"/>
      <c r="N37" s="75"/>
      <c r="O37" s="75"/>
      <c r="P37" s="75"/>
      <c r="Q37" s="84"/>
      <c r="R37" s="56"/>
    </row>
    <row r="38" spans="1:18" ht="15.95" customHeight="1">
      <c r="A38" s="32"/>
      <c r="B38" s="34"/>
      <c r="C38" s="34"/>
      <c r="D38" s="110"/>
      <c r="E38" s="110"/>
      <c r="F38" s="32"/>
      <c r="G38" s="32"/>
      <c r="H38" s="32"/>
      <c r="I38" s="32"/>
      <c r="J38" s="32"/>
      <c r="M38" s="56"/>
      <c r="N38" s="75"/>
      <c r="O38" s="75"/>
      <c r="P38" s="75"/>
      <c r="Q38" s="84"/>
      <c r="R38" s="56"/>
    </row>
    <row r="39" spans="1:18" ht="13.5" customHeight="1">
      <c r="M39" s="56"/>
      <c r="N39" s="75"/>
      <c r="O39" s="75"/>
      <c r="P39" s="75"/>
      <c r="Q39" s="84"/>
      <c r="R39" s="56"/>
    </row>
    <row r="40" spans="1:18" ht="13.5" customHeight="1">
      <c r="H40" s="55"/>
      <c r="M40" s="56"/>
      <c r="N40" s="78"/>
      <c r="O40" s="78"/>
      <c r="P40" s="78"/>
      <c r="Q40" s="90"/>
      <c r="R40" s="91"/>
    </row>
    <row r="41" spans="1:18" ht="13.5" customHeight="1">
      <c r="M41" s="56"/>
      <c r="N41" s="79"/>
      <c r="O41" s="78"/>
      <c r="P41" s="78"/>
      <c r="Q41" s="90"/>
      <c r="R41" s="92"/>
    </row>
    <row r="42" spans="1:18" ht="13.5" customHeight="1">
      <c r="M42" s="56"/>
      <c r="N42" s="79"/>
      <c r="O42" s="78"/>
      <c r="P42" s="78"/>
      <c r="Q42" s="90"/>
      <c r="R42" s="92"/>
    </row>
    <row r="43" spans="1:18" ht="13.5" customHeight="1">
      <c r="H43" s="56"/>
      <c r="I43" s="56"/>
      <c r="M43" s="56"/>
      <c r="N43" s="79"/>
      <c r="O43" s="78"/>
      <c r="P43" s="78"/>
      <c r="Q43" s="90"/>
      <c r="R43" s="92"/>
    </row>
    <row r="44" spans="1:18" ht="13.5" customHeight="1">
      <c r="H44" s="56"/>
      <c r="I44" s="56"/>
      <c r="M44" s="56"/>
      <c r="N44" s="79"/>
      <c r="O44" s="78"/>
      <c r="P44" s="78"/>
      <c r="Q44" s="90"/>
      <c r="R44" s="92"/>
    </row>
    <row r="45" spans="1:18">
      <c r="H45" s="56"/>
      <c r="I45" s="56"/>
      <c r="M45" s="56"/>
      <c r="N45" s="79"/>
      <c r="O45" s="78"/>
      <c r="P45" s="78"/>
      <c r="Q45" s="90"/>
      <c r="R45" s="93"/>
    </row>
    <row r="46" spans="1:18" ht="18" customHeight="1">
      <c r="H46" s="56"/>
      <c r="I46" s="56"/>
      <c r="M46" s="56"/>
      <c r="N46" s="80"/>
      <c r="O46" s="75"/>
      <c r="P46" s="75"/>
      <c r="Q46" s="84"/>
      <c r="R46" s="56"/>
    </row>
    <row r="47" spans="1:18" ht="13.5" customHeight="1">
      <c r="N47" s="81"/>
    </row>
    <row r="48" spans="1:18" ht="13.5" customHeight="1">
      <c r="N48" s="81"/>
    </row>
    <row r="49" spans="14:14" ht="19.5" customHeight="1">
      <c r="N49" s="81"/>
    </row>
    <row r="50" spans="14:14" ht="13.5" customHeight="1">
      <c r="N50" s="81"/>
    </row>
    <row r="51" spans="14:14" ht="13.5" customHeight="1">
      <c r="N51" s="81"/>
    </row>
    <row r="52" spans="14:14">
      <c r="N52" s="81"/>
    </row>
    <row r="53" spans="14:14">
      <c r="N53" s="81"/>
    </row>
    <row r="54" spans="14:14">
      <c r="N54" s="81"/>
    </row>
  </sheetData>
  <mergeCells count="61">
    <mergeCell ref="C37:F37"/>
    <mergeCell ref="G37:H37"/>
    <mergeCell ref="D38:E38"/>
    <mergeCell ref="B32:I32"/>
    <mergeCell ref="B33:I33"/>
    <mergeCell ref="D35:E35"/>
    <mergeCell ref="G35:H35"/>
    <mergeCell ref="D36:E36"/>
    <mergeCell ref="G36:H36"/>
    <mergeCell ref="B27:C27"/>
    <mergeCell ref="F27:G27"/>
    <mergeCell ref="B28:C28"/>
    <mergeCell ref="F28:G28"/>
    <mergeCell ref="B30:I30"/>
    <mergeCell ref="B24:C24"/>
    <mergeCell ref="F24:G24"/>
    <mergeCell ref="B25:C25"/>
    <mergeCell ref="F25:G25"/>
    <mergeCell ref="B26:C26"/>
    <mergeCell ref="F26:G26"/>
    <mergeCell ref="B21:C21"/>
    <mergeCell ref="F21:G21"/>
    <mergeCell ref="B22:C22"/>
    <mergeCell ref="F22:G22"/>
    <mergeCell ref="B23:C23"/>
    <mergeCell ref="F23:G23"/>
    <mergeCell ref="B18:C18"/>
    <mergeCell ref="F18:G18"/>
    <mergeCell ref="B19:C19"/>
    <mergeCell ref="F19:G19"/>
    <mergeCell ref="B20:C20"/>
    <mergeCell ref="F20:G20"/>
    <mergeCell ref="B15:C15"/>
    <mergeCell ref="F15:G15"/>
    <mergeCell ref="B16:C16"/>
    <mergeCell ref="F16:G16"/>
    <mergeCell ref="B17:C17"/>
    <mergeCell ref="F17:G17"/>
    <mergeCell ref="B13:C13"/>
    <mergeCell ref="F13:G13"/>
    <mergeCell ref="M13:Q13"/>
    <mergeCell ref="B14:C14"/>
    <mergeCell ref="F14:G14"/>
    <mergeCell ref="B10:C10"/>
    <mergeCell ref="F10:G10"/>
    <mergeCell ref="B11:C11"/>
    <mergeCell ref="F11:G11"/>
    <mergeCell ref="B12:C12"/>
    <mergeCell ref="F12:G12"/>
    <mergeCell ref="M7:N7"/>
    <mergeCell ref="P7:Q7"/>
    <mergeCell ref="B8:C8"/>
    <mergeCell ref="F8:G8"/>
    <mergeCell ref="B9:C9"/>
    <mergeCell ref="F9:G9"/>
    <mergeCell ref="B2:H2"/>
    <mergeCell ref="B3:H3"/>
    <mergeCell ref="B4:H4"/>
    <mergeCell ref="B5:H5"/>
    <mergeCell ref="B7:C7"/>
    <mergeCell ref="F7:G7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D10" sqref="D10:E10"/>
    </sheetView>
  </sheetViews>
  <sheetFormatPr defaultColWidth="9" defaultRowHeight="12.75"/>
  <cols>
    <col min="1" max="1" width="11.85546875" customWidth="1"/>
    <col min="2" max="2" width="25.28515625" customWidth="1"/>
    <col min="3" max="3" width="43.42578125" customWidth="1"/>
    <col min="4" max="4" width="19.7109375" customWidth="1"/>
    <col min="5" max="5" width="18" customWidth="1"/>
    <col min="6" max="6" width="74.5703125" customWidth="1"/>
  </cols>
  <sheetData>
    <row r="1" spans="1:6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</row>
    <row r="2" spans="1:6">
      <c r="A2" s="25">
        <v>45671</v>
      </c>
      <c r="B2" t="s">
        <v>53</v>
      </c>
      <c r="C2" t="s">
        <v>54</v>
      </c>
      <c r="D2" s="4">
        <v>1131</v>
      </c>
      <c r="F2" t="s">
        <v>55</v>
      </c>
    </row>
    <row r="3" spans="1:6">
      <c r="A3" s="25">
        <v>45677</v>
      </c>
      <c r="B3" t="s">
        <v>53</v>
      </c>
      <c r="C3" t="s">
        <v>56</v>
      </c>
      <c r="D3" s="4">
        <v>2262</v>
      </c>
      <c r="F3" t="s">
        <v>57</v>
      </c>
    </row>
    <row r="4" spans="1:6">
      <c r="A4" s="25">
        <v>45678</v>
      </c>
      <c r="B4" t="s">
        <v>58</v>
      </c>
      <c r="C4" t="s">
        <v>59</v>
      </c>
      <c r="E4" s="4">
        <v>2262</v>
      </c>
      <c r="F4" t="s">
        <v>60</v>
      </c>
    </row>
    <row r="5" spans="1:6">
      <c r="A5" s="25">
        <v>45684</v>
      </c>
      <c r="B5" t="s">
        <v>61</v>
      </c>
      <c r="C5" t="s">
        <v>56</v>
      </c>
      <c r="E5" s="4">
        <v>2262</v>
      </c>
      <c r="F5" t="s">
        <v>62</v>
      </c>
    </row>
    <row r="6" spans="1:6">
      <c r="A6" s="25">
        <v>45705</v>
      </c>
      <c r="B6" t="s">
        <v>61</v>
      </c>
      <c r="C6" t="s">
        <v>63</v>
      </c>
      <c r="E6" s="4">
        <v>1131</v>
      </c>
      <c r="F6" t="s">
        <v>64</v>
      </c>
    </row>
    <row r="7" spans="1:6">
      <c r="A7" s="25">
        <v>45706</v>
      </c>
      <c r="B7" t="s">
        <v>53</v>
      </c>
      <c r="C7" t="s">
        <v>65</v>
      </c>
      <c r="D7" s="4">
        <v>7000</v>
      </c>
      <c r="F7" t="s">
        <v>66</v>
      </c>
    </row>
    <row r="8" spans="1:6">
      <c r="A8" s="25">
        <v>45707</v>
      </c>
      <c r="B8" t="s">
        <v>58</v>
      </c>
      <c r="C8" t="s">
        <v>59</v>
      </c>
      <c r="E8" s="4">
        <v>7000</v>
      </c>
      <c r="F8" t="s">
        <v>67</v>
      </c>
    </row>
    <row r="9" spans="1:6">
      <c r="A9" t="s">
        <v>68</v>
      </c>
      <c r="B9" t="s">
        <v>69</v>
      </c>
      <c r="C9" t="s">
        <v>70</v>
      </c>
      <c r="D9" s="4">
        <v>20400</v>
      </c>
      <c r="F9" t="s">
        <v>71</v>
      </c>
    </row>
    <row r="10" spans="1:6">
      <c r="A10" t="s">
        <v>72</v>
      </c>
      <c r="B10" t="s">
        <v>68</v>
      </c>
      <c r="C10" t="s">
        <v>68</v>
      </c>
      <c r="D10" s="4">
        <f>SUM(D2:D9)</f>
        <v>30793</v>
      </c>
      <c r="E10" s="4">
        <f>SUM(E2:E9)</f>
        <v>12655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showOutlineSymbols="0" topLeftCell="A21" zoomScale="80" zoomScaleNormal="80" workbookViewId="0">
      <selection activeCell="C47" sqref="C47"/>
    </sheetView>
  </sheetViews>
  <sheetFormatPr defaultColWidth="8.7109375" defaultRowHeight="12.75"/>
  <cols>
    <col min="1" max="1" width="3" customWidth="1"/>
    <col min="2" max="2" width="123.85546875" customWidth="1"/>
    <col min="3" max="3" width="19.42578125" style="1" customWidth="1"/>
    <col min="4" max="4" width="10.140625" customWidth="1"/>
    <col min="5" max="5" width="12" customWidth="1"/>
    <col min="6" max="6" width="10.140625" customWidth="1"/>
    <col min="8" max="8" width="10.85546875" customWidth="1"/>
  </cols>
  <sheetData>
    <row r="1" spans="1:6">
      <c r="A1" s="2"/>
      <c r="B1" s="2"/>
      <c r="D1" s="2"/>
    </row>
    <row r="2" spans="1:6">
      <c r="A2" s="2"/>
      <c r="B2" s="118" t="s">
        <v>73</v>
      </c>
      <c r="C2" s="118"/>
      <c r="D2" s="3"/>
      <c r="F2" s="4"/>
    </row>
    <row r="3" spans="1:6">
      <c r="A3" s="2"/>
      <c r="B3" s="118"/>
      <c r="C3" s="118"/>
      <c r="D3" s="3"/>
      <c r="F3" s="4"/>
    </row>
    <row r="4" spans="1:6">
      <c r="A4" s="2"/>
      <c r="B4" s="5" t="s">
        <v>3</v>
      </c>
      <c r="C4" s="6" t="s">
        <v>74</v>
      </c>
      <c r="D4" s="3"/>
      <c r="F4" s="4"/>
    </row>
    <row r="5" spans="1:6">
      <c r="A5" s="2"/>
      <c r="B5" s="7" t="s">
        <v>75</v>
      </c>
      <c r="C5" s="8">
        <f>SUM(C6+C8)</f>
        <v>562379.6</v>
      </c>
      <c r="D5" s="3"/>
      <c r="F5" s="4"/>
    </row>
    <row r="6" spans="1:6">
      <c r="A6" s="2"/>
      <c r="B6" s="9" t="s">
        <v>76</v>
      </c>
      <c r="C6" s="116">
        <v>309304.78999999998</v>
      </c>
      <c r="D6" s="3"/>
    </row>
    <row r="7" spans="1:6">
      <c r="A7" s="2"/>
      <c r="B7" s="10" t="s">
        <v>77</v>
      </c>
      <c r="C7" s="116"/>
      <c r="D7" s="3"/>
    </row>
    <row r="8" spans="1:6">
      <c r="A8" s="2"/>
      <c r="B8" s="11" t="s">
        <v>78</v>
      </c>
      <c r="C8" s="12">
        <v>253074.81</v>
      </c>
      <c r="D8" s="2"/>
    </row>
    <row r="9" spans="1:6">
      <c r="A9" s="2"/>
      <c r="B9" s="13" t="s">
        <v>79</v>
      </c>
      <c r="C9" s="6"/>
      <c r="D9" s="3"/>
      <c r="F9" s="4"/>
    </row>
    <row r="10" spans="1:6">
      <c r="A10" s="2"/>
      <c r="B10" s="14" t="s">
        <v>80</v>
      </c>
      <c r="C10" s="8">
        <f>7400+1131+4000+4000+5000+1131+7000+1131</f>
        <v>30793</v>
      </c>
      <c r="D10" s="3"/>
      <c r="F10" s="4"/>
    </row>
    <row r="11" spans="1:6">
      <c r="A11" s="2"/>
      <c r="B11" s="115" t="s">
        <v>6</v>
      </c>
      <c r="C11" s="117"/>
      <c r="D11" s="2"/>
    </row>
    <row r="12" spans="1:6">
      <c r="A12" s="2"/>
      <c r="B12" s="115"/>
      <c r="C12" s="117"/>
      <c r="D12" s="2"/>
    </row>
    <row r="13" spans="1:6">
      <c r="A13" s="2"/>
      <c r="B13" s="13" t="s">
        <v>81</v>
      </c>
      <c r="C13" s="6"/>
      <c r="D13" s="3"/>
      <c r="F13" s="4"/>
    </row>
    <row r="14" spans="1:6">
      <c r="A14" s="2"/>
      <c r="B14" s="16" t="s">
        <v>32</v>
      </c>
      <c r="C14" s="6">
        <v>8069</v>
      </c>
      <c r="D14" s="3"/>
      <c r="F14" s="4"/>
    </row>
    <row r="15" spans="1:6">
      <c r="A15" s="2"/>
      <c r="B15" s="17" t="s">
        <v>82</v>
      </c>
      <c r="C15" s="18">
        <f>SUM(C16:C27)</f>
        <v>2386.5</v>
      </c>
      <c r="D15" s="2"/>
    </row>
    <row r="16" spans="1:6">
      <c r="A16" s="2"/>
      <c r="B16" s="19">
        <v>45658</v>
      </c>
      <c r="C16" s="20">
        <v>66</v>
      </c>
      <c r="D16" s="2"/>
    </row>
    <row r="17" spans="1:4">
      <c r="A17" s="2"/>
      <c r="B17" s="19">
        <v>45689</v>
      </c>
      <c r="C17" s="20">
        <v>1830</v>
      </c>
      <c r="D17" s="2"/>
    </row>
    <row r="18" spans="1:4">
      <c r="A18" s="2"/>
      <c r="B18" s="19">
        <v>45717</v>
      </c>
      <c r="C18" s="20">
        <v>3</v>
      </c>
      <c r="D18" s="2"/>
    </row>
    <row r="19" spans="1:4">
      <c r="A19" s="2"/>
      <c r="B19" s="19">
        <v>45748</v>
      </c>
      <c r="C19" s="20">
        <v>144</v>
      </c>
      <c r="D19" s="2"/>
    </row>
    <row r="20" spans="1:4">
      <c r="A20" s="2"/>
      <c r="B20" s="19">
        <v>45778</v>
      </c>
      <c r="C20" s="20">
        <v>343.5</v>
      </c>
      <c r="D20" s="2"/>
    </row>
    <row r="21" spans="1:4">
      <c r="A21" s="2"/>
      <c r="B21" s="19">
        <v>45809</v>
      </c>
      <c r="C21" s="20">
        <v>0</v>
      </c>
      <c r="D21" s="2"/>
    </row>
    <row r="22" spans="1:4">
      <c r="A22" s="2"/>
      <c r="B22" s="19">
        <v>45839</v>
      </c>
      <c r="C22" s="20">
        <v>0</v>
      </c>
      <c r="D22" s="2"/>
    </row>
    <row r="23" spans="1:4">
      <c r="A23" s="2"/>
      <c r="B23" s="19">
        <v>45870</v>
      </c>
      <c r="C23" s="20">
        <v>0</v>
      </c>
      <c r="D23" s="2"/>
    </row>
    <row r="24" spans="1:4">
      <c r="A24" s="2"/>
      <c r="B24" s="19">
        <v>45901</v>
      </c>
      <c r="C24" s="20">
        <v>0</v>
      </c>
      <c r="D24" s="2"/>
    </row>
    <row r="25" spans="1:4">
      <c r="A25" s="2"/>
      <c r="B25" s="19">
        <v>45931</v>
      </c>
      <c r="C25" s="20">
        <v>0</v>
      </c>
      <c r="D25" s="2"/>
    </row>
    <row r="26" spans="1:4">
      <c r="A26" s="2"/>
      <c r="B26" s="19">
        <v>45962</v>
      </c>
      <c r="C26" s="20">
        <v>0</v>
      </c>
      <c r="D26" s="2"/>
    </row>
    <row r="27" spans="1:4">
      <c r="A27" s="2"/>
      <c r="B27" s="19">
        <v>45992</v>
      </c>
      <c r="C27" s="20">
        <v>0</v>
      </c>
      <c r="D27" s="2"/>
    </row>
    <row r="28" spans="1:4">
      <c r="A28" s="2"/>
      <c r="B28" s="17" t="s">
        <v>83</v>
      </c>
      <c r="C28" s="18">
        <f>SUM(C29:C40)</f>
        <v>726694.94000000006</v>
      </c>
      <c r="D28" s="2"/>
    </row>
    <row r="29" spans="1:4">
      <c r="A29" s="2"/>
      <c r="B29" s="19">
        <v>45658</v>
      </c>
      <c r="C29" s="20">
        <v>38206.32</v>
      </c>
      <c r="D29" s="2"/>
    </row>
    <row r="30" spans="1:4">
      <c r="A30" s="2"/>
      <c r="B30" s="19">
        <v>45689</v>
      </c>
      <c r="C30" s="20">
        <v>165217.72</v>
      </c>
      <c r="D30" s="2"/>
    </row>
    <row r="31" spans="1:4">
      <c r="A31" s="2"/>
      <c r="B31" s="19">
        <v>45717</v>
      </c>
      <c r="C31" s="20">
        <v>64802.29</v>
      </c>
      <c r="D31" s="2"/>
    </row>
    <row r="32" spans="1:4">
      <c r="A32" s="2"/>
      <c r="B32" s="19">
        <v>45748</v>
      </c>
      <c r="C32" s="20">
        <v>284689.51</v>
      </c>
      <c r="D32" s="2"/>
    </row>
    <row r="33" spans="1:8">
      <c r="A33" s="2"/>
      <c r="B33" s="19">
        <v>45778</v>
      </c>
      <c r="C33" s="20">
        <v>173779.1</v>
      </c>
      <c r="D33" s="2"/>
    </row>
    <row r="34" spans="1:8">
      <c r="A34" s="2"/>
      <c r="B34" s="19">
        <v>45809</v>
      </c>
      <c r="C34" s="20">
        <v>0</v>
      </c>
      <c r="D34" s="2"/>
    </row>
    <row r="35" spans="1:8">
      <c r="A35" s="2"/>
      <c r="B35" s="19">
        <v>45839</v>
      </c>
      <c r="C35" s="20">
        <v>0</v>
      </c>
      <c r="D35" s="2"/>
    </row>
    <row r="36" spans="1:8">
      <c r="A36" s="2"/>
      <c r="B36" s="19">
        <v>45870</v>
      </c>
      <c r="C36" s="20">
        <v>0</v>
      </c>
      <c r="D36" s="2"/>
      <c r="H36" s="21"/>
    </row>
    <row r="37" spans="1:8">
      <c r="A37" s="2"/>
      <c r="B37" s="19">
        <v>45901</v>
      </c>
      <c r="C37" s="20">
        <v>0</v>
      </c>
      <c r="D37" s="2"/>
      <c r="H37" s="21"/>
    </row>
    <row r="38" spans="1:8">
      <c r="A38" s="2"/>
      <c r="B38" s="19">
        <v>45931</v>
      </c>
      <c r="C38" s="20">
        <v>0</v>
      </c>
      <c r="D38" s="2"/>
      <c r="H38" s="21"/>
    </row>
    <row r="39" spans="1:8">
      <c r="A39" s="2"/>
      <c r="B39" s="19">
        <v>45962</v>
      </c>
      <c r="C39" s="20">
        <v>0</v>
      </c>
      <c r="D39" s="2"/>
      <c r="H39" s="21"/>
    </row>
    <row r="40" spans="1:8">
      <c r="A40" s="2"/>
      <c r="B40" s="19">
        <v>45992</v>
      </c>
      <c r="C40" s="20">
        <v>0</v>
      </c>
      <c r="D40" s="2"/>
    </row>
    <row r="41" spans="1:8">
      <c r="A41" s="2"/>
      <c r="B41" s="17" t="s">
        <v>84</v>
      </c>
      <c r="C41" s="18">
        <f>SUM(C42:C53)</f>
        <v>33069.760000000002</v>
      </c>
      <c r="D41" s="2"/>
    </row>
    <row r="42" spans="1:8">
      <c r="A42" s="2"/>
      <c r="B42" s="19">
        <v>45658</v>
      </c>
      <c r="C42" s="20">
        <v>1813.89</v>
      </c>
      <c r="D42" s="2"/>
    </row>
    <row r="43" spans="1:8">
      <c r="A43" s="2"/>
      <c r="B43" s="19">
        <v>45689</v>
      </c>
      <c r="C43" s="20">
        <v>5637.43</v>
      </c>
      <c r="D43" s="2"/>
    </row>
    <row r="44" spans="1:8">
      <c r="A44" s="2"/>
      <c r="B44" s="19">
        <v>45717</v>
      </c>
      <c r="C44" s="20">
        <f>1002.44+8596.76</f>
        <v>9599.2000000000007</v>
      </c>
      <c r="D44" s="2"/>
    </row>
    <row r="45" spans="1:8">
      <c r="A45" s="2"/>
      <c r="B45" s="19">
        <v>45748</v>
      </c>
      <c r="C45" s="20">
        <f>11.21+8560.38+1.96+4885.05</f>
        <v>13458.599999999999</v>
      </c>
      <c r="D45" s="2"/>
    </row>
    <row r="46" spans="1:8">
      <c r="A46" s="2"/>
      <c r="B46" s="19">
        <v>45778</v>
      </c>
      <c r="C46" s="20">
        <f>166.14+2394.5</f>
        <v>2560.64</v>
      </c>
      <c r="D46" s="2"/>
    </row>
    <row r="47" spans="1:8">
      <c r="A47" s="2"/>
      <c r="B47" s="19">
        <v>45809</v>
      </c>
      <c r="C47" s="20">
        <v>0</v>
      </c>
      <c r="D47" s="2"/>
    </row>
    <row r="48" spans="1:8">
      <c r="A48" s="2"/>
      <c r="B48" s="19">
        <v>45839</v>
      </c>
      <c r="C48" s="20">
        <v>0</v>
      </c>
      <c r="D48" s="2"/>
      <c r="E48" s="22"/>
    </row>
    <row r="49" spans="1:5">
      <c r="A49" s="2"/>
      <c r="B49" s="19">
        <v>45870</v>
      </c>
      <c r="C49" s="20">
        <v>0</v>
      </c>
      <c r="D49" s="2"/>
      <c r="E49" s="22"/>
    </row>
    <row r="50" spans="1:5">
      <c r="A50" s="2"/>
      <c r="B50" s="19">
        <v>45901</v>
      </c>
      <c r="C50" s="20">
        <v>0</v>
      </c>
      <c r="D50" s="2"/>
      <c r="E50" s="22"/>
    </row>
    <row r="51" spans="1:5">
      <c r="A51" s="2"/>
      <c r="B51" s="19">
        <v>45931</v>
      </c>
      <c r="C51" s="20">
        <v>0</v>
      </c>
      <c r="D51" s="2"/>
    </row>
    <row r="52" spans="1:5">
      <c r="A52" s="2"/>
      <c r="B52" s="19">
        <v>45962</v>
      </c>
      <c r="C52" s="20">
        <v>0</v>
      </c>
      <c r="D52" s="2"/>
    </row>
    <row r="53" spans="1:5">
      <c r="A53" s="2"/>
      <c r="B53" s="19">
        <v>45992</v>
      </c>
      <c r="C53" s="20">
        <v>0</v>
      </c>
      <c r="D53" s="2"/>
    </row>
    <row r="54" spans="1:5">
      <c r="A54" s="2"/>
      <c r="B54" s="7" t="s">
        <v>85</v>
      </c>
      <c r="C54" s="18">
        <f>C15+C28-C41</f>
        <v>696011.68</v>
      </c>
      <c r="D54" s="2"/>
      <c r="E54" s="23"/>
    </row>
    <row r="55" spans="1:5">
      <c r="A55" s="2"/>
      <c r="B55" s="24"/>
      <c r="C55" s="15"/>
      <c r="D55" s="2"/>
    </row>
    <row r="56" spans="1:5">
      <c r="A56" s="2"/>
      <c r="B56" s="2"/>
      <c r="D56" s="2"/>
    </row>
    <row r="57" spans="1:5">
      <c r="A57" s="2"/>
      <c r="B57" s="2"/>
      <c r="D57" s="2"/>
    </row>
    <row r="58" spans="1:5">
      <c r="A58" s="2"/>
      <c r="B58" s="2"/>
      <c r="D58" s="2"/>
    </row>
    <row r="59" spans="1:5">
      <c r="A59" s="2"/>
      <c r="B59" s="2"/>
      <c r="D59" s="2"/>
    </row>
    <row r="60" spans="1:5">
      <c r="A60" s="2"/>
      <c r="B60" s="2"/>
      <c r="D60" s="2"/>
    </row>
    <row r="61" spans="1:5">
      <c r="A61" s="2"/>
      <c r="B61" s="2"/>
      <c r="D61" s="2"/>
    </row>
  </sheetData>
  <mergeCells count="4">
    <mergeCell ref="B11:B12"/>
    <mergeCell ref="C6:C7"/>
    <mergeCell ref="C11:C12"/>
    <mergeCell ref="B2:C3"/>
  </mergeCells>
  <pageMargins left="0.25" right="0.25" top="0.75" bottom="0.75" header="0.511811023622047" footer="0.511811023622047"/>
  <pageSetup paperSize="9" scale="64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Balancete Financeiro</vt:lpstr>
      <vt:lpstr>Planilha1</vt:lpstr>
      <vt:lpstr>Demonstrativo das Contas</vt:lpstr>
      <vt:lpstr>'Balancete Financeiro'!Area_de_impressao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Correia Jusius</dc:creator>
  <cp:lastModifiedBy>Claudio Roberto da Silva - SMC DEC</cp:lastModifiedBy>
  <cp:revision>6</cp:revision>
  <cp:lastPrinted>2025-03-28T15:28:00Z</cp:lastPrinted>
  <dcterms:created xsi:type="dcterms:W3CDTF">2016-06-01T16:19:00Z</dcterms:created>
  <dcterms:modified xsi:type="dcterms:W3CDTF">2025-09-22T22:27:55Z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939CD038C340438D9D02FA79763D8904</vt:lpwstr>
  </property>
  <property fmtid="{D5CDD505-2E9C-101B-9397-08002B2CF9AE}" pid="3" name="KSOProductBuildVer">
    <vt:lpwstr>1046-11.2.0.11537</vt:lpwstr>
  </property>
</Properties>
</file>